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CHOOL\!RuMMC\(Нес)пособие\Materials\гл.9 Оптимизационные задачи\3 города\опти\"/>
    </mc:Choice>
  </mc:AlternateContent>
  <bookViews>
    <workbookView xWindow="0" yWindow="0" windowWidth="30240" windowHeight="19440" firstSheet="1" activeTab="1"/>
  </bookViews>
  <sheets>
    <sheet name="data.v1" sheetId="1" state="hidden" r:id="rId1"/>
    <sheet name="ОПИСАНИЕ" sheetId="9" r:id="rId2"/>
    <sheet name="data" sheetId="8" r:id="rId3"/>
    <sheet name="greedy+opti" sheetId="2" r:id="rId4"/>
    <sheet name="greedy" sheetId="5" r:id="rId5"/>
    <sheet name="route(T)" sheetId="3" r:id="rId6"/>
    <sheet name="route(R)" sheetId="6" r:id="rId7"/>
    <sheet name="route(R+T)" sheetId="7" r:id="rId8"/>
  </sheets>
  <definedNames>
    <definedName name="solver_adj" localSheetId="2" hidden="1">data!#REF!</definedName>
    <definedName name="solver_adj" localSheetId="0" hidden="1">data.v1!#REF!</definedName>
    <definedName name="solver_adj" localSheetId="4" hidden="1">greedy!#REF!</definedName>
    <definedName name="solver_adj" localSheetId="3" hidden="1">'greedy+opti'!$C$49:$N$49</definedName>
    <definedName name="solver_adj" localSheetId="6" hidden="1">'route(R)'!$C$32:$N$32</definedName>
    <definedName name="solver_adj" localSheetId="7" hidden="1">'route(R+T)'!$C$32:$N$32</definedName>
    <definedName name="solver_adj" localSheetId="5" hidden="1">'route(T)'!$C$32:$N$32</definedName>
    <definedName name="solver_cvg" localSheetId="2" hidden="1">0.0001</definedName>
    <definedName name="solver_cvg" localSheetId="0" hidden="1">0.0001</definedName>
    <definedName name="solver_cvg" localSheetId="4" hidden="1">0.0001</definedName>
    <definedName name="solver_cvg" localSheetId="3" hidden="1">0.0001</definedName>
    <definedName name="solver_cvg" localSheetId="6" hidden="1">0.0001</definedName>
    <definedName name="solver_cvg" localSheetId="7" hidden="1">0.0001</definedName>
    <definedName name="solver_cvg" localSheetId="5" hidden="1">0.0001</definedName>
    <definedName name="solver_drv" localSheetId="2" hidden="1">1</definedName>
    <definedName name="solver_drv" localSheetId="0" hidden="1">1</definedName>
    <definedName name="solver_drv" localSheetId="4" hidden="1">1</definedName>
    <definedName name="solver_drv" localSheetId="3" hidden="1">1</definedName>
    <definedName name="solver_drv" localSheetId="6" hidden="1">1</definedName>
    <definedName name="solver_drv" localSheetId="7" hidden="1">1</definedName>
    <definedName name="solver_drv" localSheetId="5" hidden="1">1</definedName>
    <definedName name="solver_eng" localSheetId="2" hidden="1">3</definedName>
    <definedName name="solver_eng" localSheetId="0" hidden="1">3</definedName>
    <definedName name="solver_eng" localSheetId="4" hidden="1">3</definedName>
    <definedName name="solver_eng" localSheetId="3" hidden="1">3</definedName>
    <definedName name="solver_eng" localSheetId="6" hidden="1">3</definedName>
    <definedName name="solver_eng" localSheetId="7" hidden="1">3</definedName>
    <definedName name="solver_eng" localSheetId="5" hidden="1">3</definedName>
    <definedName name="solver_est" localSheetId="2" hidden="1">1</definedName>
    <definedName name="solver_est" localSheetId="0" hidden="1">1</definedName>
    <definedName name="solver_est" localSheetId="4" hidden="1">1</definedName>
    <definedName name="solver_est" localSheetId="3" hidden="1">1</definedName>
    <definedName name="solver_est" localSheetId="6" hidden="1">1</definedName>
    <definedName name="solver_est" localSheetId="7" hidden="1">1</definedName>
    <definedName name="solver_est" localSheetId="5" hidden="1">1</definedName>
    <definedName name="solver_itr" localSheetId="2" hidden="1">2147483647</definedName>
    <definedName name="solver_itr" localSheetId="0" hidden="1">2147483647</definedName>
    <definedName name="solver_itr" localSheetId="4" hidden="1">2147483647</definedName>
    <definedName name="solver_itr" localSheetId="3" hidden="1">2147483647</definedName>
    <definedName name="solver_itr" localSheetId="6" hidden="1">2147483647</definedName>
    <definedName name="solver_itr" localSheetId="7" hidden="1">2147483647</definedName>
    <definedName name="solver_itr" localSheetId="5" hidden="1">2147483647</definedName>
    <definedName name="solver_lhs0" localSheetId="4" hidden="1">greedy!#REF!</definedName>
    <definedName name="solver_lhs0" localSheetId="3" hidden="1">'greedy+opti'!$C$49:$N$49</definedName>
    <definedName name="solver_lhs0" localSheetId="6" hidden="1">'route(R)'!$C$32:$N$32</definedName>
    <definedName name="solver_lhs0" localSheetId="7" hidden="1">'route(R+T)'!$C$32:$N$32</definedName>
    <definedName name="solver_lhs0" localSheetId="5" hidden="1">'route(T)'!$C$32:$N$32</definedName>
    <definedName name="solver_lhs1" localSheetId="2" hidden="1">data!#REF!</definedName>
    <definedName name="solver_lhs1" localSheetId="0" hidden="1">data.v1!#REF!</definedName>
    <definedName name="solver_lhs1" localSheetId="4" hidden="1">greedy!#REF!</definedName>
    <definedName name="solver_lhs1" localSheetId="3" hidden="1">'greedy+opti'!$C$49:$N$49</definedName>
    <definedName name="solver_lhs1" localSheetId="6" hidden="1">'route(R)'!$C$32:$N$32</definedName>
    <definedName name="solver_lhs1" localSheetId="7" hidden="1">'route(R+T)'!$C$32:$N$32</definedName>
    <definedName name="solver_lhs1" localSheetId="5" hidden="1">'route(T)'!$C$32:$N$32</definedName>
    <definedName name="solver_lhs2" localSheetId="2" hidden="1">data!#REF!</definedName>
    <definedName name="solver_lhs2" localSheetId="0" hidden="1">data.v1!#REF!</definedName>
    <definedName name="solver_lhs2" localSheetId="4" hidden="1">greedy!#REF!</definedName>
    <definedName name="solver_lhs2" localSheetId="3" hidden="1">'greedy+opti'!$C$49:$N$49</definedName>
    <definedName name="solver_lhs2" localSheetId="6" hidden="1">'route(R)'!$C$32:$N$32</definedName>
    <definedName name="solver_lhs2" localSheetId="7" hidden="1">'route(R+T)'!$C$32:$N$32</definedName>
    <definedName name="solver_lhs2" localSheetId="5" hidden="1">'route(T)'!$C$32:$N$32</definedName>
    <definedName name="solver_lhs3" localSheetId="2" hidden="1">data!#REF!</definedName>
    <definedName name="solver_lhs3" localSheetId="0" hidden="1">data.v1!#REF!</definedName>
    <definedName name="solver_lhs3" localSheetId="4" hidden="1">greedy!#REF!</definedName>
    <definedName name="solver_lhs3" localSheetId="3" hidden="1">'greedy+opti'!$C$49:$N$49</definedName>
    <definedName name="solver_lhs3" localSheetId="6" hidden="1">'route(R)'!$C$32:$N$32</definedName>
    <definedName name="solver_lhs3" localSheetId="7" hidden="1">'route(R+T)'!$C$32:$N$32</definedName>
    <definedName name="solver_lhs3" localSheetId="5" hidden="1">'route(T)'!$C$32:$N$32</definedName>
    <definedName name="solver_lhs4" localSheetId="2" hidden="1">data!#REF!</definedName>
    <definedName name="solver_lhs4" localSheetId="0" hidden="1">data.v1!#REF!</definedName>
    <definedName name="solver_lhs4" localSheetId="4" hidden="1">greedy!#REF!</definedName>
    <definedName name="solver_lhs4" localSheetId="3" hidden="1">'greedy+opti'!$C$49:$N$49</definedName>
    <definedName name="solver_lhs4" localSheetId="6" hidden="1">'route(R)'!$C$32:$N$32</definedName>
    <definedName name="solver_lhs4" localSheetId="7" hidden="1">'route(R+T)'!$C$32:$N$32</definedName>
    <definedName name="solver_lhs4" localSheetId="5" hidden="1">'route(T)'!$C$32:$N$32</definedName>
    <definedName name="solver_mip" localSheetId="2" hidden="1">2147483647</definedName>
    <definedName name="solver_mip" localSheetId="0" hidden="1">2147483647</definedName>
    <definedName name="solver_mip" localSheetId="4" hidden="1">2147483647</definedName>
    <definedName name="solver_mip" localSheetId="3" hidden="1">2147483647</definedName>
    <definedName name="solver_mip" localSheetId="6" hidden="1">2147483647</definedName>
    <definedName name="solver_mip" localSheetId="7" hidden="1">2147483647</definedName>
    <definedName name="solver_mip" localSheetId="5" hidden="1">2147483647</definedName>
    <definedName name="solver_mni" localSheetId="2" hidden="1">30</definedName>
    <definedName name="solver_mni" localSheetId="0" hidden="1">30</definedName>
    <definedName name="solver_mni" localSheetId="4" hidden="1">30</definedName>
    <definedName name="solver_mni" localSheetId="3" hidden="1">30</definedName>
    <definedName name="solver_mni" localSheetId="6" hidden="1">30</definedName>
    <definedName name="solver_mni" localSheetId="7" hidden="1">30</definedName>
    <definedName name="solver_mni" localSheetId="5" hidden="1">30</definedName>
    <definedName name="solver_mrt" localSheetId="2" hidden="1">0.075</definedName>
    <definedName name="solver_mrt" localSheetId="0" hidden="1">0.075</definedName>
    <definedName name="solver_mrt" localSheetId="4" hidden="1">0.075</definedName>
    <definedName name="solver_mrt" localSheetId="3" hidden="1">0.075</definedName>
    <definedName name="solver_mrt" localSheetId="6" hidden="1">0.075</definedName>
    <definedName name="solver_mrt" localSheetId="7" hidden="1">0.075</definedName>
    <definedName name="solver_mrt" localSheetId="5" hidden="1">0.075</definedName>
    <definedName name="solver_msl" localSheetId="2" hidden="1">2</definedName>
    <definedName name="solver_msl" localSheetId="0" hidden="1">2</definedName>
    <definedName name="solver_msl" localSheetId="4" hidden="1">2</definedName>
    <definedName name="solver_msl" localSheetId="3" hidden="1">2</definedName>
    <definedName name="solver_msl" localSheetId="6" hidden="1">2</definedName>
    <definedName name="solver_msl" localSheetId="7" hidden="1">2</definedName>
    <definedName name="solver_msl" localSheetId="5" hidden="1">2</definedName>
    <definedName name="solver_neg" localSheetId="2" hidden="1">2</definedName>
    <definedName name="solver_neg" localSheetId="0" hidden="1">2</definedName>
    <definedName name="solver_neg" localSheetId="4" hidden="1">2</definedName>
    <definedName name="solver_neg" localSheetId="3" hidden="1">2</definedName>
    <definedName name="solver_neg" localSheetId="6" hidden="1">2</definedName>
    <definedName name="solver_neg" localSheetId="7" hidden="1">2</definedName>
    <definedName name="solver_neg" localSheetId="5" hidden="1">2</definedName>
    <definedName name="solver_nod" localSheetId="2" hidden="1">2147483647</definedName>
    <definedName name="solver_nod" localSheetId="0" hidden="1">2147483647</definedName>
    <definedName name="solver_nod" localSheetId="4" hidden="1">2147483647</definedName>
    <definedName name="solver_nod" localSheetId="3" hidden="1">2147483647</definedName>
    <definedName name="solver_nod" localSheetId="6" hidden="1">2147483647</definedName>
    <definedName name="solver_nod" localSheetId="7" hidden="1">2147483647</definedName>
    <definedName name="solver_nod" localSheetId="5" hidden="1">2147483647</definedName>
    <definedName name="solver_num" localSheetId="2" hidden="1">4</definedName>
    <definedName name="solver_num" localSheetId="0" hidden="1">4</definedName>
    <definedName name="solver_num" localSheetId="4" hidden="1">4</definedName>
    <definedName name="solver_num" localSheetId="3" hidden="1">4</definedName>
    <definedName name="solver_num" localSheetId="6" hidden="1">4</definedName>
    <definedName name="solver_num" localSheetId="7" hidden="1">4</definedName>
    <definedName name="solver_num" localSheetId="5" hidden="1">4</definedName>
    <definedName name="solver_nwt" localSheetId="2" hidden="1">1</definedName>
    <definedName name="solver_nwt" localSheetId="0" hidden="1">1</definedName>
    <definedName name="solver_nwt" localSheetId="4" hidden="1">1</definedName>
    <definedName name="solver_nwt" localSheetId="3" hidden="1">1</definedName>
    <definedName name="solver_nwt" localSheetId="6" hidden="1">1</definedName>
    <definedName name="solver_nwt" localSheetId="7" hidden="1">1</definedName>
    <definedName name="solver_nwt" localSheetId="5" hidden="1">1</definedName>
    <definedName name="solver_opt" localSheetId="2" hidden="1">data!#REF!</definedName>
    <definedName name="solver_opt" localSheetId="0" hidden="1">data.v1!#REF!</definedName>
    <definedName name="solver_opt" localSheetId="4" hidden="1">greedy!#REF!</definedName>
    <definedName name="solver_opt" localSheetId="3" hidden="1">'greedy+opti'!$C$51</definedName>
    <definedName name="solver_opt" localSheetId="6" hidden="1">'route(R)'!$C$36</definedName>
    <definedName name="solver_opt" localSheetId="7" hidden="1">'route(R+T)'!$C$37</definedName>
    <definedName name="solver_opt" localSheetId="5" hidden="1">'route(T)'!$C$34</definedName>
    <definedName name="solver_pre" localSheetId="2" hidden="1">0.000001</definedName>
    <definedName name="solver_pre" localSheetId="0" hidden="1">0.000001</definedName>
    <definedName name="solver_pre" localSheetId="4" hidden="1">0.000001</definedName>
    <definedName name="solver_pre" localSheetId="3" hidden="1">0.000001</definedName>
    <definedName name="solver_pre" localSheetId="6" hidden="1">0.000001</definedName>
    <definedName name="solver_pre" localSheetId="7" hidden="1">0.000001</definedName>
    <definedName name="solver_pre" localSheetId="5" hidden="1">0.000001</definedName>
    <definedName name="solver_rbv" localSheetId="2" hidden="1">1</definedName>
    <definedName name="solver_rbv" localSheetId="0" hidden="1">1</definedName>
    <definedName name="solver_rbv" localSheetId="4" hidden="1">1</definedName>
    <definedName name="solver_rbv" localSheetId="3" hidden="1">1</definedName>
    <definedName name="solver_rbv" localSheetId="6" hidden="1">1</definedName>
    <definedName name="solver_rbv" localSheetId="7" hidden="1">1</definedName>
    <definedName name="solver_rbv" localSheetId="5" hidden="1">1</definedName>
    <definedName name="solver_rel0" localSheetId="4" hidden="1">3</definedName>
    <definedName name="solver_rel0" localSheetId="3" hidden="1">3</definedName>
    <definedName name="solver_rel0" localSheetId="6" hidden="1">3</definedName>
    <definedName name="solver_rel0" localSheetId="7" hidden="1">3</definedName>
    <definedName name="solver_rel0" localSheetId="5" hidden="1">3</definedName>
    <definedName name="solver_rel1" localSheetId="2" hidden="1">1</definedName>
    <definedName name="solver_rel1" localSheetId="0" hidden="1">1</definedName>
    <definedName name="solver_rel1" localSheetId="4" hidden="1">1</definedName>
    <definedName name="solver_rel1" localSheetId="3" hidden="1">1</definedName>
    <definedName name="solver_rel1" localSheetId="6" hidden="1">1</definedName>
    <definedName name="solver_rel1" localSheetId="7" hidden="1">1</definedName>
    <definedName name="solver_rel1" localSheetId="5" hidden="1">1</definedName>
    <definedName name="solver_rel2" localSheetId="2" hidden="1">6</definedName>
    <definedName name="solver_rel2" localSheetId="0" hidden="1">6</definedName>
    <definedName name="solver_rel2" localSheetId="4" hidden="1">6</definedName>
    <definedName name="solver_rel2" localSheetId="3" hidden="1">6</definedName>
    <definedName name="solver_rel2" localSheetId="6" hidden="1">6</definedName>
    <definedName name="solver_rel2" localSheetId="7" hidden="1">6</definedName>
    <definedName name="solver_rel2" localSheetId="5" hidden="1">6</definedName>
    <definedName name="solver_rel3" localSheetId="2" hidden="1">4</definedName>
    <definedName name="solver_rel3" localSheetId="0" hidden="1">4</definedName>
    <definedName name="solver_rel3" localSheetId="4" hidden="1">4</definedName>
    <definedName name="solver_rel3" localSheetId="3" hidden="1">4</definedName>
    <definedName name="solver_rel3" localSheetId="6" hidden="1">4</definedName>
    <definedName name="solver_rel3" localSheetId="7" hidden="1">4</definedName>
    <definedName name="solver_rel3" localSheetId="5" hidden="1">4</definedName>
    <definedName name="solver_rel4" localSheetId="2" hidden="1">3</definedName>
    <definedName name="solver_rel4" localSheetId="0" hidden="1">3</definedName>
    <definedName name="solver_rel4" localSheetId="4" hidden="1">3</definedName>
    <definedName name="solver_rel4" localSheetId="3" hidden="1">3</definedName>
    <definedName name="solver_rel4" localSheetId="6" hidden="1">3</definedName>
    <definedName name="solver_rel4" localSheetId="7" hidden="1">3</definedName>
    <definedName name="solver_rel4" localSheetId="5" hidden="1">3</definedName>
    <definedName name="solver_rhs0" localSheetId="4" hidden="1">1</definedName>
    <definedName name="solver_rhs0" localSheetId="3" hidden="1">1</definedName>
    <definedName name="solver_rhs0" localSheetId="6" hidden="1">1</definedName>
    <definedName name="solver_rhs0" localSheetId="7" hidden="1">1</definedName>
    <definedName name="solver_rhs0" localSheetId="5" hidden="1">1</definedName>
    <definedName name="solver_rhs1" localSheetId="2" hidden="1">12</definedName>
    <definedName name="solver_rhs1" localSheetId="0" hidden="1">12</definedName>
    <definedName name="solver_rhs1" localSheetId="4" hidden="1">12</definedName>
    <definedName name="solver_rhs1" localSheetId="3" hidden="1">12</definedName>
    <definedName name="solver_rhs1" localSheetId="6" hidden="1">12</definedName>
    <definedName name="solver_rhs1" localSheetId="7" hidden="1">12</definedName>
    <definedName name="solver_rhs1" localSheetId="5" hidden="1">12</definedName>
    <definedName name="solver_rhs2" localSheetId="2" hidden="1">Все разные</definedName>
    <definedName name="solver_rhs2" localSheetId="0" hidden="1">Все разные</definedName>
    <definedName name="solver_rhs2" localSheetId="4" hidden="1">AllDifferent</definedName>
    <definedName name="solver_rhs2" localSheetId="3" hidden="1">AllDifferent</definedName>
    <definedName name="solver_rhs2" localSheetId="6" hidden="1">Все разные</definedName>
    <definedName name="solver_rhs2" localSheetId="7" hidden="1">Все разные</definedName>
    <definedName name="solver_rhs2" localSheetId="5" hidden="1">Все разные</definedName>
    <definedName name="solver_rhs3" localSheetId="2" hidden="1">целое</definedName>
    <definedName name="solver_rhs3" localSheetId="0" hidden="1">целое</definedName>
    <definedName name="solver_rhs3" localSheetId="4" hidden="1">integer</definedName>
    <definedName name="solver_rhs3" localSheetId="3" hidden="1">integer</definedName>
    <definedName name="solver_rhs3" localSheetId="6" hidden="1">целое</definedName>
    <definedName name="solver_rhs3" localSheetId="7" hidden="1">целое</definedName>
    <definedName name="solver_rhs3" localSheetId="5" hidden="1">целое</definedName>
    <definedName name="solver_rhs4" localSheetId="2" hidden="1">1</definedName>
    <definedName name="solver_rhs4" localSheetId="0" hidden="1">1</definedName>
    <definedName name="solver_rhs4" localSheetId="4" hidden="1">1</definedName>
    <definedName name="solver_rhs4" localSheetId="3" hidden="1">1</definedName>
    <definedName name="solver_rhs4" localSheetId="6" hidden="1">1</definedName>
    <definedName name="solver_rhs4" localSheetId="7" hidden="1">1</definedName>
    <definedName name="solver_rhs4" localSheetId="5" hidden="1">1</definedName>
    <definedName name="solver_rlx" localSheetId="2" hidden="1">2</definedName>
    <definedName name="solver_rlx" localSheetId="0" hidden="1">2</definedName>
    <definedName name="solver_rlx" localSheetId="4" hidden="1">2</definedName>
    <definedName name="solver_rlx" localSheetId="3" hidden="1">2</definedName>
    <definedName name="solver_rlx" localSheetId="6" hidden="1">2</definedName>
    <definedName name="solver_rlx" localSheetId="7" hidden="1">2</definedName>
    <definedName name="solver_rlx" localSheetId="5" hidden="1">2</definedName>
    <definedName name="solver_rsd" localSheetId="2" hidden="1">0</definedName>
    <definedName name="solver_rsd" localSheetId="0" hidden="1">0</definedName>
    <definedName name="solver_rsd" localSheetId="4" hidden="1">0</definedName>
    <definedName name="solver_rsd" localSheetId="3" hidden="1">0</definedName>
    <definedName name="solver_rsd" localSheetId="6" hidden="1">0</definedName>
    <definedName name="solver_rsd" localSheetId="7" hidden="1">0</definedName>
    <definedName name="solver_rsd" localSheetId="5" hidden="1">0</definedName>
    <definedName name="solver_scl" localSheetId="2" hidden="1">1</definedName>
    <definedName name="solver_scl" localSheetId="0" hidden="1">1</definedName>
    <definedName name="solver_scl" localSheetId="4" hidden="1">1</definedName>
    <definedName name="solver_scl" localSheetId="3" hidden="1">1</definedName>
    <definedName name="solver_scl" localSheetId="6" hidden="1">1</definedName>
    <definedName name="solver_scl" localSheetId="7" hidden="1">1</definedName>
    <definedName name="solver_scl" localSheetId="5" hidden="1">1</definedName>
    <definedName name="solver_sho" localSheetId="2" hidden="1">2</definedName>
    <definedName name="solver_sho" localSheetId="0" hidden="1">2</definedName>
    <definedName name="solver_sho" localSheetId="4" hidden="1">2</definedName>
    <definedName name="solver_sho" localSheetId="3" hidden="1">2</definedName>
    <definedName name="solver_sho" localSheetId="6" hidden="1">2</definedName>
    <definedName name="solver_sho" localSheetId="7" hidden="1">2</definedName>
    <definedName name="solver_sho" localSheetId="5" hidden="1">2</definedName>
    <definedName name="solver_ssz" localSheetId="2" hidden="1">100</definedName>
    <definedName name="solver_ssz" localSheetId="0" hidden="1">100</definedName>
    <definedName name="solver_ssz" localSheetId="4" hidden="1">100</definedName>
    <definedName name="solver_ssz" localSheetId="3" hidden="1">100</definedName>
    <definedName name="solver_ssz" localSheetId="6" hidden="1">100</definedName>
    <definedName name="solver_ssz" localSheetId="7" hidden="1">100</definedName>
    <definedName name="solver_ssz" localSheetId="5" hidden="1">100</definedName>
    <definedName name="solver_tim" localSheetId="2" hidden="1">2147483647</definedName>
    <definedName name="solver_tim" localSheetId="0" hidden="1">2147483647</definedName>
    <definedName name="solver_tim" localSheetId="4" hidden="1">2147483647</definedName>
    <definedName name="solver_tim" localSheetId="3" hidden="1">2147483647</definedName>
    <definedName name="solver_tim" localSheetId="6" hidden="1">2147483647</definedName>
    <definedName name="solver_tim" localSheetId="7" hidden="1">2147483647</definedName>
    <definedName name="solver_tim" localSheetId="5" hidden="1">2147483647</definedName>
    <definedName name="solver_tol" localSheetId="2" hidden="1">0.01</definedName>
    <definedName name="solver_tol" localSheetId="0" hidden="1">0.01</definedName>
    <definedName name="solver_tol" localSheetId="4" hidden="1">0.01</definedName>
    <definedName name="solver_tol" localSheetId="3" hidden="1">0.01</definedName>
    <definedName name="solver_tol" localSheetId="6" hidden="1">0.01</definedName>
    <definedName name="solver_tol" localSheetId="7" hidden="1">0.01</definedName>
    <definedName name="solver_tol" localSheetId="5" hidden="1">0.01</definedName>
    <definedName name="solver_typ" localSheetId="2" hidden="1">1</definedName>
    <definedName name="solver_typ" localSheetId="0" hidden="1">1</definedName>
    <definedName name="solver_typ" localSheetId="4" hidden="1">1</definedName>
    <definedName name="solver_typ" localSheetId="3" hidden="1">1</definedName>
    <definedName name="solver_typ" localSheetId="6" hidden="1">2</definedName>
    <definedName name="solver_typ" localSheetId="7" hidden="1">2</definedName>
    <definedName name="solver_typ" localSheetId="5" hidden="1">1</definedName>
    <definedName name="solver_val" localSheetId="2" hidden="1">0</definedName>
    <definedName name="solver_val" localSheetId="0" hidden="1">0</definedName>
    <definedName name="solver_val" localSheetId="4" hidden="1">0</definedName>
    <definedName name="solver_val" localSheetId="3" hidden="1">0</definedName>
    <definedName name="solver_val" localSheetId="6" hidden="1">0</definedName>
    <definedName name="solver_val" localSheetId="7" hidden="1">0</definedName>
    <definedName name="solver_val" localSheetId="5" hidden="1">0</definedName>
    <definedName name="solver_ver" localSheetId="2" hidden="1">3</definedName>
    <definedName name="solver_ver" localSheetId="0" hidden="1">3</definedName>
    <definedName name="solver_ver" localSheetId="4" hidden="1">3</definedName>
    <definedName name="solver_ver" localSheetId="3" hidden="1">3</definedName>
    <definedName name="solver_ver" localSheetId="6" hidden="1">3</definedName>
    <definedName name="solver_ver" localSheetId="7" hidden="1">3</definedName>
    <definedName name="solver_ver" localSheetId="5" hidden="1">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7" i="8" l="1"/>
  <c r="V28" i="8"/>
  <c r="G21" i="1"/>
  <c r="J21" i="1"/>
  <c r="G22" i="1"/>
  <c r="J22" i="1"/>
  <c r="G23" i="1"/>
  <c r="J23" i="1"/>
  <c r="G24" i="1"/>
  <c r="J24" i="1"/>
  <c r="M24" i="1" s="1"/>
  <c r="R19" i="1" s="1"/>
  <c r="G25" i="1"/>
  <c r="J25" i="1"/>
  <c r="G26" i="1"/>
  <c r="J26" i="1"/>
  <c r="G27" i="1"/>
  <c r="J27" i="1"/>
  <c r="G28" i="1"/>
  <c r="J28" i="1"/>
  <c r="M28" i="1" s="1"/>
  <c r="V19" i="1" s="1"/>
  <c r="G29" i="1"/>
  <c r="J29" i="1"/>
  <c r="G30" i="1"/>
  <c r="J30" i="1"/>
  <c r="G31" i="1"/>
  <c r="J31" i="1"/>
  <c r="G32" i="1"/>
  <c r="J32" i="1"/>
  <c r="M32" i="1" s="1"/>
  <c r="Z19" i="1" s="1"/>
  <c r="L30" i="1"/>
  <c r="L29" i="1"/>
  <c r="L26" i="1"/>
  <c r="L25" i="1"/>
  <c r="L22" i="1"/>
  <c r="V23" i="7"/>
  <c r="W23" i="7"/>
  <c r="X23" i="7"/>
  <c r="Y23" i="7"/>
  <c r="Z23" i="7"/>
  <c r="AA23" i="7"/>
  <c r="AB23" i="7"/>
  <c r="AC23" i="7"/>
  <c r="AD23" i="7"/>
  <c r="AE23" i="7"/>
  <c r="AF23" i="7"/>
  <c r="AG23" i="7"/>
  <c r="V24" i="7"/>
  <c r="W24" i="7"/>
  <c r="X24" i="7"/>
  <c r="Y24" i="7"/>
  <c r="Z24" i="7"/>
  <c r="AA24" i="7"/>
  <c r="AB24" i="7"/>
  <c r="AC24" i="7"/>
  <c r="AD24" i="7"/>
  <c r="AE24" i="7"/>
  <c r="AF24" i="7"/>
  <c r="AG24" i="7"/>
  <c r="P2" i="7"/>
  <c r="AA13" i="7" s="1"/>
  <c r="AB14" i="6"/>
  <c r="P2" i="6"/>
  <c r="AA13" i="6" s="1"/>
  <c r="AB14" i="3"/>
  <c r="AA13" i="3"/>
  <c r="Z12" i="3"/>
  <c r="Y11" i="3"/>
  <c r="X10" i="3"/>
  <c r="W9" i="3"/>
  <c r="V8" i="3"/>
  <c r="U7" i="3"/>
  <c r="T6" i="3"/>
  <c r="S5" i="3"/>
  <c r="R4" i="3"/>
  <c r="Q3" i="3"/>
  <c r="F7" i="5"/>
  <c r="G8" i="5"/>
  <c r="H9" i="5"/>
  <c r="I10" i="5"/>
  <c r="J11" i="5"/>
  <c r="K12" i="5"/>
  <c r="L13" i="5"/>
  <c r="M14" i="5"/>
  <c r="N15" i="5"/>
  <c r="O16" i="5"/>
  <c r="E6" i="5"/>
  <c r="D5" i="5"/>
  <c r="L32" i="1"/>
  <c r="M31" i="1"/>
  <c r="Y19" i="1" s="1"/>
  <c r="L31" i="1"/>
  <c r="M30" i="1"/>
  <c r="M29" i="1"/>
  <c r="L28" i="1"/>
  <c r="V18" i="1" s="1"/>
  <c r="V32" i="1" s="1"/>
  <c r="M27" i="1"/>
  <c r="U19" i="1" s="1"/>
  <c r="L27" i="1"/>
  <c r="M26" i="1"/>
  <c r="T19" i="1" s="1"/>
  <c r="M25" i="1"/>
  <c r="L24" i="1"/>
  <c r="M23" i="1"/>
  <c r="Q19" i="1" s="1"/>
  <c r="L23" i="1"/>
  <c r="M22" i="1"/>
  <c r="M21" i="1"/>
  <c r="L21" i="1"/>
  <c r="X19" i="1"/>
  <c r="W19" i="1"/>
  <c r="S19" i="1"/>
  <c r="P19" i="1"/>
  <c r="O19" i="1"/>
  <c r="Z18" i="1"/>
  <c r="R18" i="1"/>
  <c r="G40" i="8"/>
  <c r="Z22" i="1" l="1"/>
  <c r="Z28" i="1"/>
  <c r="Z21" i="1"/>
  <c r="Z30" i="1"/>
  <c r="S18" i="1"/>
  <c r="S30" i="1" s="1"/>
  <c r="Z25" i="1"/>
  <c r="Z26" i="1"/>
  <c r="T18" i="1"/>
  <c r="T30" i="1" s="1"/>
  <c r="Z29" i="1"/>
  <c r="W18" i="1"/>
  <c r="W29" i="1" s="1"/>
  <c r="O18" i="1"/>
  <c r="O29" i="1" s="1"/>
  <c r="R29" i="1"/>
  <c r="V24" i="1"/>
  <c r="T6" i="7"/>
  <c r="AB14" i="7"/>
  <c r="U7" i="7"/>
  <c r="V8" i="7"/>
  <c r="W9" i="7"/>
  <c r="Q3" i="7"/>
  <c r="Y11" i="7"/>
  <c r="X10" i="7"/>
  <c r="R4" i="7"/>
  <c r="Z12" i="7"/>
  <c r="S5" i="7"/>
  <c r="T6" i="6"/>
  <c r="U7" i="6"/>
  <c r="V8" i="6"/>
  <c r="X10" i="6"/>
  <c r="Q3" i="6"/>
  <c r="Y11" i="6"/>
  <c r="R4" i="6"/>
  <c r="Z12" i="6"/>
  <c r="W9" i="6"/>
  <c r="S5" i="6"/>
  <c r="R25" i="1"/>
  <c r="R21" i="1"/>
  <c r="T22" i="1"/>
  <c r="V23" i="1"/>
  <c r="V27" i="1"/>
  <c r="W23" i="1"/>
  <c r="R24" i="1"/>
  <c r="V26" i="1"/>
  <c r="R28" i="1"/>
  <c r="V30" i="1"/>
  <c r="X31" i="1"/>
  <c r="Z32" i="1"/>
  <c r="W22" i="1"/>
  <c r="W26" i="1"/>
  <c r="S28" i="1"/>
  <c r="W30" i="1"/>
  <c r="V31" i="1"/>
  <c r="U18" i="1"/>
  <c r="U23" i="1" s="1"/>
  <c r="O31" i="1"/>
  <c r="V22" i="1"/>
  <c r="X23" i="1"/>
  <c r="Z24" i="1"/>
  <c r="R32" i="1"/>
  <c r="P18" i="1"/>
  <c r="P23" i="1" s="1"/>
  <c r="X18" i="1"/>
  <c r="X27" i="1" s="1"/>
  <c r="V21" i="1"/>
  <c r="R23" i="1"/>
  <c r="Z23" i="1"/>
  <c r="T24" i="1"/>
  <c r="V25" i="1"/>
  <c r="R27" i="1"/>
  <c r="Z27" i="1"/>
  <c r="V29" i="1"/>
  <c r="R31" i="1"/>
  <c r="Z31" i="1"/>
  <c r="O27" i="1"/>
  <c r="U30" i="1"/>
  <c r="W31" i="1"/>
  <c r="Q18" i="1"/>
  <c r="Q23" i="1" s="1"/>
  <c r="Y18" i="1"/>
  <c r="Y27" i="1" s="1"/>
  <c r="O21" i="1"/>
  <c r="W21" i="1"/>
  <c r="O25" i="1"/>
  <c r="W25" i="1"/>
  <c r="Q26" i="1"/>
  <c r="Y26" i="1"/>
  <c r="Q30" i="1"/>
  <c r="R22" i="1"/>
  <c r="R26" i="1"/>
  <c r="V28" i="1"/>
  <c r="R30" i="1"/>
  <c r="O28" i="1"/>
  <c r="W28" i="1"/>
  <c r="R19" i="8"/>
  <c r="Z19" i="8"/>
  <c r="M22" i="8"/>
  <c r="P19" i="8" s="1"/>
  <c r="L24" i="8"/>
  <c r="M24" i="8"/>
  <c r="M27" i="8"/>
  <c r="U19" i="8" s="1"/>
  <c r="L28" i="8"/>
  <c r="V18" i="8" s="1"/>
  <c r="M30" i="8"/>
  <c r="X19" i="8" s="1"/>
  <c r="L32" i="8"/>
  <c r="Z18" i="8" s="1"/>
  <c r="Z23" i="8" s="1"/>
  <c r="Z38" i="8" s="1"/>
  <c r="M32" i="8"/>
  <c r="J22" i="8"/>
  <c r="J23" i="8"/>
  <c r="M23" i="8" s="1"/>
  <c r="Q19" i="8" s="1"/>
  <c r="J24" i="8"/>
  <c r="J25" i="8"/>
  <c r="M25" i="8" s="1"/>
  <c r="S19" i="8" s="1"/>
  <c r="J26" i="8"/>
  <c r="M26" i="8" s="1"/>
  <c r="T19" i="8" s="1"/>
  <c r="J27" i="8"/>
  <c r="J28" i="8"/>
  <c r="M28" i="8" s="1"/>
  <c r="J29" i="8"/>
  <c r="M29" i="8" s="1"/>
  <c r="W19" i="8" s="1"/>
  <c r="J30" i="8"/>
  <c r="J31" i="8"/>
  <c r="M31" i="8" s="1"/>
  <c r="Y19" i="8" s="1"/>
  <c r="J32" i="8"/>
  <c r="J21" i="8"/>
  <c r="M21" i="8" s="1"/>
  <c r="O19" i="8" s="1"/>
  <c r="G22" i="8"/>
  <c r="L22" i="8" s="1"/>
  <c r="G23" i="8"/>
  <c r="L23" i="8" s="1"/>
  <c r="G24" i="8"/>
  <c r="G25" i="8"/>
  <c r="L25" i="8" s="1"/>
  <c r="G26" i="8"/>
  <c r="L26" i="8" s="1"/>
  <c r="G27" i="8"/>
  <c r="L27" i="8" s="1"/>
  <c r="G28" i="8"/>
  <c r="G29" i="8"/>
  <c r="L29" i="8" s="1"/>
  <c r="G30" i="8"/>
  <c r="L30" i="8" s="1"/>
  <c r="X18" i="8" s="1"/>
  <c r="G31" i="8"/>
  <c r="L31" i="8" s="1"/>
  <c r="G32" i="8"/>
  <c r="G21" i="8"/>
  <c r="L21" i="8" s="1"/>
  <c r="P18" i="8" l="1"/>
  <c r="P21" i="8" s="1"/>
  <c r="U22" i="8"/>
  <c r="U37" i="8" s="1"/>
  <c r="Y18" i="8"/>
  <c r="Y25" i="8" s="1"/>
  <c r="Y40" i="8" s="1"/>
  <c r="Z31" i="8"/>
  <c r="Z46" i="8" s="1"/>
  <c r="Q18" i="8"/>
  <c r="Q29" i="8" s="1"/>
  <c r="Q44" i="8" s="1"/>
  <c r="R23" i="8"/>
  <c r="R38" i="8" s="1"/>
  <c r="V19" i="8"/>
  <c r="V29" i="8"/>
  <c r="V44" i="8" s="1"/>
  <c r="W18" i="8"/>
  <c r="W32" i="8" s="1"/>
  <c r="W47" i="8" s="1"/>
  <c r="G36" i="8"/>
  <c r="G37" i="8"/>
  <c r="G38" i="8" s="1"/>
  <c r="Q27" i="8"/>
  <c r="Q42" i="8" s="1"/>
  <c r="U18" i="8"/>
  <c r="U32" i="8" s="1"/>
  <c r="U47" i="8" s="1"/>
  <c r="P27" i="8"/>
  <c r="Y29" i="8"/>
  <c r="Y44" i="8" s="1"/>
  <c r="X24" i="8"/>
  <c r="X39" i="8" s="1"/>
  <c r="T18" i="8"/>
  <c r="T21" i="8" s="1"/>
  <c r="T36" i="8" s="1"/>
  <c r="U26" i="8"/>
  <c r="U41" i="8" s="1"/>
  <c r="O18" i="8"/>
  <c r="O21" i="8" s="1"/>
  <c r="R25" i="8"/>
  <c r="R40" i="8" s="1"/>
  <c r="S18" i="8"/>
  <c r="S26" i="8" s="1"/>
  <c r="S41" i="8" s="1"/>
  <c r="R18" i="8"/>
  <c r="R31" i="8" s="1"/>
  <c r="R46" i="8" s="1"/>
  <c r="P28" i="8"/>
  <c r="W24" i="1"/>
  <c r="T23" i="1"/>
  <c r="P30" i="1"/>
  <c r="T21" i="1"/>
  <c r="Y23" i="1"/>
  <c r="T25" i="1"/>
  <c r="W32" i="1"/>
  <c r="T31" i="1"/>
  <c r="T28" i="1"/>
  <c r="W27" i="1"/>
  <c r="T26" i="1"/>
  <c r="Y31" i="1"/>
  <c r="T27" i="1"/>
  <c r="T32" i="1"/>
  <c r="T29" i="1"/>
  <c r="S26" i="1"/>
  <c r="S23" i="1"/>
  <c r="O24" i="1"/>
  <c r="S31" i="1"/>
  <c r="Q22" i="1"/>
  <c r="S25" i="1"/>
  <c r="X22" i="1"/>
  <c r="O26" i="1"/>
  <c r="O41" i="1" s="1"/>
  <c r="O32" i="1"/>
  <c r="S22" i="1"/>
  <c r="S32" i="1"/>
  <c r="S24" i="1"/>
  <c r="S21" i="1"/>
  <c r="S27" i="1"/>
  <c r="X26" i="1"/>
  <c r="S29" i="1"/>
  <c r="Q31" i="1"/>
  <c r="U25" i="1"/>
  <c r="U26" i="1"/>
  <c r="O22" i="1"/>
  <c r="X30" i="1"/>
  <c r="O23" i="1"/>
  <c r="O30" i="1"/>
  <c r="Y30" i="1"/>
  <c r="Y22" i="1"/>
  <c r="P31" i="1"/>
  <c r="U22" i="1"/>
  <c r="P27" i="1"/>
  <c r="U28" i="1"/>
  <c r="P22" i="1"/>
  <c r="U21" i="1"/>
  <c r="U31" i="1"/>
  <c r="Y29" i="1"/>
  <c r="Y25" i="1"/>
  <c r="Y28" i="1"/>
  <c r="Y32" i="1"/>
  <c r="Y24" i="1"/>
  <c r="Y21" i="1"/>
  <c r="Q29" i="1"/>
  <c r="Q24" i="1"/>
  <c r="Q32" i="1"/>
  <c r="Q28" i="1"/>
  <c r="Q25" i="1"/>
  <c r="Q21" i="1"/>
  <c r="P26" i="1"/>
  <c r="X29" i="1"/>
  <c r="X25" i="1"/>
  <c r="X21" i="1"/>
  <c r="X24" i="1"/>
  <c r="X32" i="1"/>
  <c r="X28" i="1"/>
  <c r="Q27" i="1"/>
  <c r="U29" i="1"/>
  <c r="U24" i="1"/>
  <c r="P29" i="1"/>
  <c r="P25" i="1"/>
  <c r="P21" i="1"/>
  <c r="P32" i="1"/>
  <c r="P28" i="1"/>
  <c r="P24" i="1"/>
  <c r="U32" i="1"/>
  <c r="U27" i="1"/>
  <c r="U30" i="8"/>
  <c r="U45" i="8" s="1"/>
  <c r="U21" i="8"/>
  <c r="U36" i="8" s="1"/>
  <c r="U28" i="8"/>
  <c r="U43" i="8" s="1"/>
  <c r="T29" i="8"/>
  <c r="T44" i="8" s="1"/>
  <c r="Q25" i="8"/>
  <c r="Q40" i="8" s="1"/>
  <c r="Q31" i="8"/>
  <c r="Q46" i="8" s="1"/>
  <c r="P26" i="8"/>
  <c r="Q23" i="8"/>
  <c r="Q38" i="8" s="1"/>
  <c r="Y31" i="8"/>
  <c r="Y46" i="8" s="1"/>
  <c r="P25" i="8"/>
  <c r="Z32" i="8"/>
  <c r="Z47" i="8" s="1"/>
  <c r="Y27" i="8"/>
  <c r="Y42" i="8" s="1"/>
  <c r="X31" i="8"/>
  <c r="X46" i="8" s="1"/>
  <c r="X23" i="8"/>
  <c r="X38" i="8" s="1"/>
  <c r="P24" i="8"/>
  <c r="P39" i="8" s="1"/>
  <c r="W25" i="8"/>
  <c r="W40" i="8" s="1"/>
  <c r="P23" i="8"/>
  <c r="Y23" i="8"/>
  <c r="Y38" i="8" s="1"/>
  <c r="T30" i="8"/>
  <c r="T45" i="8" s="1"/>
  <c r="T22" i="8"/>
  <c r="T37" i="8" s="1"/>
  <c r="P22" i="8"/>
  <c r="P37" i="8" s="1"/>
  <c r="X29" i="8"/>
  <c r="X44" i="8" s="1"/>
  <c r="X25" i="8"/>
  <c r="X40" i="8" s="1"/>
  <c r="P29" i="8"/>
  <c r="P44" i="8" s="1"/>
  <c r="O22" i="8"/>
  <c r="O37" i="8" s="1"/>
  <c r="O25" i="8"/>
  <c r="O40" i="8" s="1"/>
  <c r="O29" i="8"/>
  <c r="O44" i="8" s="1"/>
  <c r="O23" i="8"/>
  <c r="O38" i="8" s="1"/>
  <c r="O27" i="8"/>
  <c r="O32" i="8"/>
  <c r="O47" i="8" s="1"/>
  <c r="V24" i="8"/>
  <c r="V39" i="8" s="1"/>
  <c r="V25" i="8"/>
  <c r="V40" i="8" s="1"/>
  <c r="Z29" i="8"/>
  <c r="Z44" i="8" s="1"/>
  <c r="R32" i="8"/>
  <c r="R47" i="8" s="1"/>
  <c r="O28" i="8"/>
  <c r="O43" i="8" s="1"/>
  <c r="O24" i="8"/>
  <c r="O39" i="8" s="1"/>
  <c r="R27" i="8"/>
  <c r="R42" i="8" s="1"/>
  <c r="Z28" i="8"/>
  <c r="Z43" i="8" s="1"/>
  <c r="Z27" i="8"/>
  <c r="Z42" i="8" s="1"/>
  <c r="Z24" i="8"/>
  <c r="Z39" i="8" s="1"/>
  <c r="R29" i="8"/>
  <c r="R44" i="8" s="1"/>
  <c r="V30" i="8"/>
  <c r="V45" i="8" s="1"/>
  <c r="V32" i="8"/>
  <c r="V47" i="8" s="1"/>
  <c r="V22" i="8"/>
  <c r="V37" i="8" s="1"/>
  <c r="Z25" i="8"/>
  <c r="Z40" i="8" s="1"/>
  <c r="R28" i="8"/>
  <c r="R43" i="8" s="1"/>
  <c r="Z30" i="8"/>
  <c r="Z45" i="8" s="1"/>
  <c r="R26" i="8"/>
  <c r="R41" i="8" s="1"/>
  <c r="R22" i="8"/>
  <c r="R37" i="8" s="1"/>
  <c r="R24" i="8"/>
  <c r="R39" i="8" s="1"/>
  <c r="O26" i="8"/>
  <c r="O41" i="8" s="1"/>
  <c r="V26" i="8"/>
  <c r="V41" i="8" s="1"/>
  <c r="V43" i="8"/>
  <c r="O30" i="8"/>
  <c r="O45" i="8" s="1"/>
  <c r="X22" i="8"/>
  <c r="X37" i="8" s="1"/>
  <c r="T23" i="8"/>
  <c r="T38" i="8" s="1"/>
  <c r="P41" i="8"/>
  <c r="X26" i="8"/>
  <c r="X41" i="8" s="1"/>
  <c r="T27" i="8"/>
  <c r="T42" i="8" s="1"/>
  <c r="P43" i="8"/>
  <c r="X28" i="8"/>
  <c r="X43" i="8" s="1"/>
  <c r="P30" i="8"/>
  <c r="P45" i="8" s="1"/>
  <c r="X30" i="8"/>
  <c r="X45" i="8" s="1"/>
  <c r="T31" i="8"/>
  <c r="T46" i="8" s="1"/>
  <c r="P32" i="8"/>
  <c r="P47" i="8" s="1"/>
  <c r="X32" i="8"/>
  <c r="X47" i="8" s="1"/>
  <c r="Q22" i="8"/>
  <c r="Q37" i="8" s="1"/>
  <c r="Y22" i="8"/>
  <c r="Y37" i="8" s="1"/>
  <c r="U23" i="8"/>
  <c r="U38" i="8" s="1"/>
  <c r="Q24" i="8"/>
  <c r="Q39" i="8" s="1"/>
  <c r="Y24" i="8"/>
  <c r="Y39" i="8" s="1"/>
  <c r="U25" i="8"/>
  <c r="U40" i="8" s="1"/>
  <c r="Q26" i="8"/>
  <c r="Q41" i="8" s="1"/>
  <c r="Y26" i="8"/>
  <c r="Y41" i="8" s="1"/>
  <c r="U42" i="8"/>
  <c r="Q28" i="8"/>
  <c r="Q43" i="8" s="1"/>
  <c r="Y28" i="8"/>
  <c r="Y43" i="8" s="1"/>
  <c r="U29" i="8"/>
  <c r="U44" i="8" s="1"/>
  <c r="Q30" i="8"/>
  <c r="Q45" i="8" s="1"/>
  <c r="Y30" i="8"/>
  <c r="Y45" i="8" s="1"/>
  <c r="U31" i="8"/>
  <c r="U46" i="8" s="1"/>
  <c r="Q32" i="8"/>
  <c r="Q47" i="8" s="1"/>
  <c r="Y32" i="8"/>
  <c r="Y47" i="8" s="1"/>
  <c r="W26" i="8"/>
  <c r="W41" i="8" s="1"/>
  <c r="Z22" i="8"/>
  <c r="Z37" i="8" s="1"/>
  <c r="V23" i="8"/>
  <c r="V38" i="8" s="1"/>
  <c r="Z26" i="8"/>
  <c r="Z41" i="8" s="1"/>
  <c r="V27" i="8"/>
  <c r="V42" i="8" s="1"/>
  <c r="R30" i="8"/>
  <c r="R45" i="8" s="1"/>
  <c r="V31" i="8"/>
  <c r="V46" i="8" s="1"/>
  <c r="W23" i="8"/>
  <c r="W38" i="8" s="1"/>
  <c r="O42" i="8"/>
  <c r="W27" i="8"/>
  <c r="W42" i="8" s="1"/>
  <c r="O31" i="8"/>
  <c r="O46" i="8" s="1"/>
  <c r="P38" i="8"/>
  <c r="P40" i="8"/>
  <c r="P42" i="8"/>
  <c r="X27" i="8"/>
  <c r="X42" i="8" s="1"/>
  <c r="P31" i="8"/>
  <c r="P46" i="8" s="1"/>
  <c r="V21" i="8"/>
  <c r="V36" i="8" s="1"/>
  <c r="O36" i="8"/>
  <c r="P36" i="8"/>
  <c r="Q21" i="8"/>
  <c r="Q36" i="8" s="1"/>
  <c r="R21" i="8"/>
  <c r="R36" i="8" s="1"/>
  <c r="Z21" i="8"/>
  <c r="Z36" i="8" s="1"/>
  <c r="X21" i="8"/>
  <c r="X36" i="8" s="1"/>
  <c r="Y21" i="8"/>
  <c r="Y36" i="8" s="1"/>
  <c r="W25" i="7"/>
  <c r="X25" i="7"/>
  <c r="Y25" i="7"/>
  <c r="Z25" i="7"/>
  <c r="AA25" i="7"/>
  <c r="AB25" i="7"/>
  <c r="AC25" i="7"/>
  <c r="AD25" i="7"/>
  <c r="AE25" i="7"/>
  <c r="AF25" i="7"/>
  <c r="AG25" i="7"/>
  <c r="V25" i="7"/>
  <c r="R40" i="5"/>
  <c r="R38" i="5"/>
  <c r="R36" i="5"/>
  <c r="R34" i="5"/>
  <c r="R32" i="5"/>
  <c r="R30" i="5"/>
  <c r="R28" i="5"/>
  <c r="R26" i="5"/>
  <c r="R24" i="5"/>
  <c r="R22" i="5"/>
  <c r="P40" i="5"/>
  <c r="P38" i="5"/>
  <c r="P36" i="5"/>
  <c r="P34" i="5"/>
  <c r="P32" i="5"/>
  <c r="P30" i="5"/>
  <c r="P28" i="5"/>
  <c r="P26" i="5"/>
  <c r="P24" i="5"/>
  <c r="P22" i="5"/>
  <c r="R20" i="5"/>
  <c r="P20" i="5"/>
  <c r="B42" i="5"/>
  <c r="B40" i="5"/>
  <c r="B38" i="5"/>
  <c r="B36" i="5"/>
  <c r="B34" i="5"/>
  <c r="B32" i="5"/>
  <c r="B30" i="5"/>
  <c r="B28" i="5"/>
  <c r="B26" i="5"/>
  <c r="B24" i="5"/>
  <c r="B22" i="5"/>
  <c r="B20" i="5"/>
  <c r="B41" i="5"/>
  <c r="B39" i="5"/>
  <c r="B37" i="5"/>
  <c r="B35" i="5"/>
  <c r="B33" i="5"/>
  <c r="B31" i="5"/>
  <c r="B29" i="5"/>
  <c r="B27" i="5"/>
  <c r="B25" i="5"/>
  <c r="B23" i="5"/>
  <c r="B21" i="5"/>
  <c r="B19" i="5"/>
  <c r="Q1" i="7"/>
  <c r="Q1" i="6"/>
  <c r="Q1" i="3"/>
  <c r="O36" i="1"/>
  <c r="O37" i="1"/>
  <c r="O38" i="1"/>
  <c r="O39" i="1"/>
  <c r="O40" i="1"/>
  <c r="O42" i="1"/>
  <c r="O43" i="1"/>
  <c r="O44" i="1"/>
  <c r="S23" i="8" l="1"/>
  <c r="S38" i="8" s="1"/>
  <c r="S22" i="8"/>
  <c r="S37" i="8" s="1"/>
  <c r="T24" i="8"/>
  <c r="T39" i="8" s="1"/>
  <c r="S25" i="8"/>
  <c r="S40" i="8" s="1"/>
  <c r="U24" i="8"/>
  <c r="U39" i="8" s="1"/>
  <c r="W31" i="8"/>
  <c r="W46" i="8" s="1"/>
  <c r="T28" i="8"/>
  <c r="T43" i="8" s="1"/>
  <c r="T25" i="8"/>
  <c r="T40" i="8" s="1"/>
  <c r="W28" i="8"/>
  <c r="W43" i="8" s="1"/>
  <c r="W21" i="8"/>
  <c r="W36" i="8" s="1"/>
  <c r="T32" i="8"/>
  <c r="T47" i="8" s="1"/>
  <c r="S30" i="8"/>
  <c r="S45" i="8" s="1"/>
  <c r="T26" i="8"/>
  <c r="T41" i="8" s="1"/>
  <c r="S24" i="8"/>
  <c r="S39" i="8" s="1"/>
  <c r="S21" i="8"/>
  <c r="S36" i="8" s="1"/>
  <c r="S28" i="8"/>
  <c r="S43" i="8" s="1"/>
  <c r="S32" i="8"/>
  <c r="S47" i="8" s="1"/>
  <c r="S29" i="8"/>
  <c r="S44" i="8" s="1"/>
  <c r="S27" i="8"/>
  <c r="S42" i="8" s="1"/>
  <c r="S31" i="8"/>
  <c r="S46" i="8" s="1"/>
  <c r="W30" i="8"/>
  <c r="W45" i="8" s="1"/>
  <c r="W24" i="8"/>
  <c r="W39" i="8" s="1"/>
  <c r="W29" i="8"/>
  <c r="W44" i="8" s="1"/>
  <c r="W22" i="8"/>
  <c r="W37" i="8" s="1"/>
  <c r="M35" i="7"/>
  <c r="L35" i="7"/>
  <c r="K35" i="7"/>
  <c r="J35" i="7"/>
  <c r="I35" i="7"/>
  <c r="H35" i="7"/>
  <c r="G35" i="7"/>
  <c r="F35" i="7"/>
  <c r="E35" i="7"/>
  <c r="D35" i="7"/>
  <c r="C35" i="7"/>
  <c r="N33" i="7"/>
  <c r="M33" i="7"/>
  <c r="L33" i="7"/>
  <c r="K33" i="7"/>
  <c r="J33" i="7"/>
  <c r="I33" i="7"/>
  <c r="H33" i="7"/>
  <c r="G33" i="7"/>
  <c r="F33" i="7"/>
  <c r="E33" i="7"/>
  <c r="D33" i="7"/>
  <c r="C33" i="7"/>
  <c r="O32" i="7"/>
  <c r="N35" i="7" s="1"/>
  <c r="N31" i="7"/>
  <c r="M31" i="7"/>
  <c r="L31" i="7"/>
  <c r="K31" i="7"/>
  <c r="J31" i="7"/>
  <c r="I31" i="7"/>
  <c r="H31" i="7"/>
  <c r="G31" i="7"/>
  <c r="F31" i="7"/>
  <c r="E31" i="7"/>
  <c r="D31" i="7"/>
  <c r="C31" i="7"/>
  <c r="N30" i="7"/>
  <c r="M30" i="7"/>
  <c r="L30" i="7"/>
  <c r="K30" i="7"/>
  <c r="J30" i="7"/>
  <c r="I30" i="7"/>
  <c r="H30" i="7"/>
  <c r="G30" i="7"/>
  <c r="F30" i="7"/>
  <c r="E30" i="7"/>
  <c r="D30" i="7"/>
  <c r="C30" i="7"/>
  <c r="N29" i="7"/>
  <c r="M29" i="7"/>
  <c r="L29" i="7"/>
  <c r="K29" i="7"/>
  <c r="J29" i="7"/>
  <c r="I29" i="7"/>
  <c r="H29" i="7"/>
  <c r="G29" i="7"/>
  <c r="F29" i="7"/>
  <c r="E29" i="7"/>
  <c r="D29" i="7"/>
  <c r="C29" i="7"/>
  <c r="N28" i="7"/>
  <c r="M28" i="7"/>
  <c r="L28" i="7"/>
  <c r="K28" i="7"/>
  <c r="J28" i="7"/>
  <c r="I28" i="7"/>
  <c r="H28" i="7"/>
  <c r="G28" i="7"/>
  <c r="F28" i="7"/>
  <c r="E28" i="7"/>
  <c r="D28" i="7"/>
  <c r="C28" i="7"/>
  <c r="N27" i="7"/>
  <c r="M27" i="7"/>
  <c r="L27" i="7"/>
  <c r="K27" i="7"/>
  <c r="J27" i="7"/>
  <c r="I27" i="7"/>
  <c r="H27" i="7"/>
  <c r="G27" i="7"/>
  <c r="F27" i="7"/>
  <c r="E27" i="7"/>
  <c r="D27" i="7"/>
  <c r="C27" i="7"/>
  <c r="N26" i="7"/>
  <c r="M26" i="7"/>
  <c r="L26" i="7"/>
  <c r="K26" i="7"/>
  <c r="J26" i="7"/>
  <c r="I26" i="7"/>
  <c r="H26" i="7"/>
  <c r="G26" i="7"/>
  <c r="F26" i="7"/>
  <c r="E26" i="7"/>
  <c r="D26" i="7"/>
  <c r="C26" i="7"/>
  <c r="N25" i="7"/>
  <c r="M25" i="7"/>
  <c r="L25" i="7"/>
  <c r="K25" i="7"/>
  <c r="J25" i="7"/>
  <c r="I25" i="7"/>
  <c r="H25" i="7"/>
  <c r="G25" i="7"/>
  <c r="F25" i="7"/>
  <c r="E25" i="7"/>
  <c r="D25" i="7"/>
  <c r="C25" i="7"/>
  <c r="N24" i="7"/>
  <c r="M24" i="7"/>
  <c r="L24" i="7"/>
  <c r="K24" i="7"/>
  <c r="J24" i="7"/>
  <c r="I24" i="7"/>
  <c r="H24" i="7"/>
  <c r="G24" i="7"/>
  <c r="F24" i="7"/>
  <c r="E24" i="7"/>
  <c r="D24" i="7"/>
  <c r="C24" i="7"/>
  <c r="N23" i="7"/>
  <c r="M23" i="7"/>
  <c r="L23" i="7"/>
  <c r="K23" i="7"/>
  <c r="J23" i="7"/>
  <c r="I23" i="7"/>
  <c r="H23" i="7"/>
  <c r="G23" i="7"/>
  <c r="F23" i="7"/>
  <c r="E23" i="7"/>
  <c r="D23" i="7"/>
  <c r="C23" i="7"/>
  <c r="N22" i="7"/>
  <c r="M22" i="7"/>
  <c r="L22" i="7"/>
  <c r="K22" i="7"/>
  <c r="J22" i="7"/>
  <c r="I22" i="7"/>
  <c r="H22" i="7"/>
  <c r="G22" i="7"/>
  <c r="F22" i="7"/>
  <c r="E22" i="7"/>
  <c r="D22" i="7"/>
  <c r="C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M35" i="6"/>
  <c r="L35" i="6"/>
  <c r="K35" i="6"/>
  <c r="J35" i="6"/>
  <c r="I35" i="6"/>
  <c r="H35" i="6"/>
  <c r="G35" i="6"/>
  <c r="F35" i="6"/>
  <c r="E35" i="6"/>
  <c r="D35" i="6"/>
  <c r="C35" i="6"/>
  <c r="N33" i="6"/>
  <c r="M33" i="6"/>
  <c r="L33" i="6"/>
  <c r="K33" i="6"/>
  <c r="J33" i="6"/>
  <c r="I33" i="6"/>
  <c r="H33" i="6"/>
  <c r="G33" i="6"/>
  <c r="F33" i="6"/>
  <c r="E33" i="6"/>
  <c r="D33" i="6"/>
  <c r="C33" i="6"/>
  <c r="O32" i="6"/>
  <c r="N35" i="6" s="1"/>
  <c r="N31" i="6"/>
  <c r="M31" i="6"/>
  <c r="L31" i="6"/>
  <c r="K31" i="6"/>
  <c r="J31" i="6"/>
  <c r="I31" i="6"/>
  <c r="H31" i="6"/>
  <c r="G31" i="6"/>
  <c r="F31" i="6"/>
  <c r="E31" i="6"/>
  <c r="D31" i="6"/>
  <c r="C31" i="6"/>
  <c r="N30" i="6"/>
  <c r="M30" i="6"/>
  <c r="L30" i="6"/>
  <c r="K30" i="6"/>
  <c r="J30" i="6"/>
  <c r="I30" i="6"/>
  <c r="H30" i="6"/>
  <c r="G30" i="6"/>
  <c r="F30" i="6"/>
  <c r="E30" i="6"/>
  <c r="D30" i="6"/>
  <c r="C30" i="6"/>
  <c r="N29" i="6"/>
  <c r="M29" i="6"/>
  <c r="L29" i="6"/>
  <c r="K29" i="6"/>
  <c r="J29" i="6"/>
  <c r="I29" i="6"/>
  <c r="H29" i="6"/>
  <c r="G29" i="6"/>
  <c r="F29" i="6"/>
  <c r="E29" i="6"/>
  <c r="D29" i="6"/>
  <c r="C29" i="6"/>
  <c r="N28" i="6"/>
  <c r="M28" i="6"/>
  <c r="L28" i="6"/>
  <c r="K28" i="6"/>
  <c r="J28" i="6"/>
  <c r="I28" i="6"/>
  <c r="H28" i="6"/>
  <c r="G28" i="6"/>
  <c r="F28" i="6"/>
  <c r="E28" i="6"/>
  <c r="D28" i="6"/>
  <c r="C28" i="6"/>
  <c r="N27" i="6"/>
  <c r="M27" i="6"/>
  <c r="L27" i="6"/>
  <c r="K27" i="6"/>
  <c r="J27" i="6"/>
  <c r="I27" i="6"/>
  <c r="H27" i="6"/>
  <c r="G27" i="6"/>
  <c r="F27" i="6"/>
  <c r="E27" i="6"/>
  <c r="D27" i="6"/>
  <c r="C27" i="6"/>
  <c r="N26" i="6"/>
  <c r="M26" i="6"/>
  <c r="L26" i="6"/>
  <c r="K26" i="6"/>
  <c r="J26" i="6"/>
  <c r="I26" i="6"/>
  <c r="H26" i="6"/>
  <c r="G26" i="6"/>
  <c r="F26" i="6"/>
  <c r="E26" i="6"/>
  <c r="D26" i="6"/>
  <c r="C26" i="6"/>
  <c r="N25" i="6"/>
  <c r="M25" i="6"/>
  <c r="L25" i="6"/>
  <c r="K25" i="6"/>
  <c r="J25" i="6"/>
  <c r="I25" i="6"/>
  <c r="H25" i="6"/>
  <c r="G25" i="6"/>
  <c r="F25" i="6"/>
  <c r="E25" i="6"/>
  <c r="D25" i="6"/>
  <c r="C25" i="6"/>
  <c r="N24" i="6"/>
  <c r="M24" i="6"/>
  <c r="L24" i="6"/>
  <c r="K24" i="6"/>
  <c r="J24" i="6"/>
  <c r="I24" i="6"/>
  <c r="H24" i="6"/>
  <c r="G24" i="6"/>
  <c r="F24" i="6"/>
  <c r="E24" i="6"/>
  <c r="D24" i="6"/>
  <c r="C24" i="6"/>
  <c r="N23" i="6"/>
  <c r="M23" i="6"/>
  <c r="L23" i="6"/>
  <c r="K23" i="6"/>
  <c r="J23" i="6"/>
  <c r="I23" i="6"/>
  <c r="H23" i="6"/>
  <c r="G23" i="6"/>
  <c r="F23" i="6"/>
  <c r="E23" i="6"/>
  <c r="D23" i="6"/>
  <c r="C23" i="6"/>
  <c r="N22" i="6"/>
  <c r="M22" i="6"/>
  <c r="L22" i="6"/>
  <c r="K22" i="6"/>
  <c r="J22" i="6"/>
  <c r="I22" i="6"/>
  <c r="H22" i="6"/>
  <c r="G22" i="6"/>
  <c r="F22" i="6"/>
  <c r="E22" i="6"/>
  <c r="D22" i="6"/>
  <c r="C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C44" i="5"/>
  <c r="C47" i="5" s="1"/>
  <c r="A20" i="5"/>
  <c r="A22" i="5" s="1"/>
  <c r="A24" i="5" s="1"/>
  <c r="A26" i="5" s="1"/>
  <c r="A28" i="5" s="1"/>
  <c r="A30" i="5" s="1"/>
  <c r="A32" i="5" s="1"/>
  <c r="A34" i="5" s="1"/>
  <c r="A36" i="5" s="1"/>
  <c r="A38" i="5" s="1"/>
  <c r="A40" i="5" s="1"/>
  <c r="A42" i="5" s="1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C21" i="5" s="1"/>
  <c r="C23" i="5" s="1"/>
  <c r="C25" i="5" s="1"/>
  <c r="C27" i="5" s="1"/>
  <c r="C29" i="5" s="1"/>
  <c r="C31" i="5" s="1"/>
  <c r="C33" i="5" s="1"/>
  <c r="C35" i="5" s="1"/>
  <c r="C37" i="5" s="1"/>
  <c r="C39" i="5" s="1"/>
  <c r="C41" i="5" s="1"/>
  <c r="C4" i="5"/>
  <c r="D33" i="3"/>
  <c r="E33" i="3"/>
  <c r="F33" i="3"/>
  <c r="G33" i="3"/>
  <c r="H33" i="3"/>
  <c r="I33" i="3"/>
  <c r="J33" i="3"/>
  <c r="K33" i="3"/>
  <c r="L33" i="3"/>
  <c r="M33" i="3"/>
  <c r="N33" i="3"/>
  <c r="C33" i="3"/>
  <c r="D50" i="2"/>
  <c r="E50" i="2"/>
  <c r="F50" i="2"/>
  <c r="G50" i="2"/>
  <c r="H50" i="2"/>
  <c r="I50" i="2"/>
  <c r="J50" i="2"/>
  <c r="K50" i="2"/>
  <c r="L50" i="2"/>
  <c r="M50" i="2"/>
  <c r="N50" i="2"/>
  <c r="C50" i="2"/>
  <c r="R3" i="1"/>
  <c r="P37" i="1"/>
  <c r="Q37" i="1"/>
  <c r="R37" i="1"/>
  <c r="S37" i="1"/>
  <c r="T37" i="1"/>
  <c r="U37" i="1"/>
  <c r="V37" i="1"/>
  <c r="W37" i="1"/>
  <c r="X37" i="1"/>
  <c r="Y37" i="1"/>
  <c r="Z37" i="1"/>
  <c r="P38" i="1"/>
  <c r="Q38" i="1"/>
  <c r="R38" i="1"/>
  <c r="S38" i="1"/>
  <c r="T38" i="1"/>
  <c r="U38" i="1"/>
  <c r="V38" i="1"/>
  <c r="W38" i="1"/>
  <c r="X38" i="1"/>
  <c r="Y38" i="1"/>
  <c r="Z38" i="1"/>
  <c r="P39" i="1"/>
  <c r="Q39" i="1"/>
  <c r="R39" i="1"/>
  <c r="S39" i="1"/>
  <c r="T39" i="1"/>
  <c r="U39" i="1"/>
  <c r="V39" i="1"/>
  <c r="W39" i="1"/>
  <c r="X39" i="1"/>
  <c r="Y39" i="1"/>
  <c r="Z39" i="1"/>
  <c r="P40" i="1"/>
  <c r="Q40" i="1"/>
  <c r="R40" i="1"/>
  <c r="S40" i="1"/>
  <c r="T40" i="1"/>
  <c r="U40" i="1"/>
  <c r="V40" i="1"/>
  <c r="W40" i="1"/>
  <c r="X40" i="1"/>
  <c r="Y40" i="1"/>
  <c r="Z40" i="1"/>
  <c r="P41" i="1"/>
  <c r="Q41" i="1"/>
  <c r="R41" i="1"/>
  <c r="S41" i="1"/>
  <c r="T41" i="1"/>
  <c r="U41" i="1"/>
  <c r="V41" i="1"/>
  <c r="W41" i="1"/>
  <c r="X41" i="1"/>
  <c r="Y41" i="1"/>
  <c r="Z41" i="1"/>
  <c r="P42" i="1"/>
  <c r="Q42" i="1"/>
  <c r="R42" i="1"/>
  <c r="S42" i="1"/>
  <c r="T42" i="1"/>
  <c r="U42" i="1"/>
  <c r="V42" i="1"/>
  <c r="W42" i="1"/>
  <c r="X42" i="1"/>
  <c r="Y42" i="1"/>
  <c r="Z42" i="1"/>
  <c r="P43" i="1"/>
  <c r="Q43" i="1"/>
  <c r="R43" i="1"/>
  <c r="S43" i="1"/>
  <c r="T43" i="1"/>
  <c r="U43" i="1"/>
  <c r="V43" i="1"/>
  <c r="W43" i="1"/>
  <c r="X43" i="1"/>
  <c r="Y43" i="1"/>
  <c r="Z43" i="1"/>
  <c r="P44" i="1"/>
  <c r="Q44" i="1"/>
  <c r="R44" i="1"/>
  <c r="S44" i="1"/>
  <c r="T44" i="1"/>
  <c r="U44" i="1"/>
  <c r="V44" i="1"/>
  <c r="W44" i="1"/>
  <c r="X44" i="1"/>
  <c r="Y44" i="1"/>
  <c r="Z44" i="1"/>
  <c r="O45" i="1"/>
  <c r="P45" i="1"/>
  <c r="Q45" i="1"/>
  <c r="R45" i="1"/>
  <c r="S45" i="1"/>
  <c r="T45" i="1"/>
  <c r="U45" i="1"/>
  <c r="V45" i="1"/>
  <c r="W45" i="1"/>
  <c r="X45" i="1"/>
  <c r="Y45" i="1"/>
  <c r="Z45" i="1"/>
  <c r="O46" i="1"/>
  <c r="P46" i="1"/>
  <c r="Q46" i="1"/>
  <c r="R46" i="1"/>
  <c r="S46" i="1"/>
  <c r="T46" i="1"/>
  <c r="U46" i="1"/>
  <c r="V46" i="1"/>
  <c r="W46" i="1"/>
  <c r="X46" i="1"/>
  <c r="Y46" i="1"/>
  <c r="Z46" i="1"/>
  <c r="O47" i="1"/>
  <c r="P47" i="1"/>
  <c r="Q47" i="1"/>
  <c r="R47" i="1"/>
  <c r="S47" i="1"/>
  <c r="T47" i="1"/>
  <c r="U47" i="1"/>
  <c r="V47" i="1"/>
  <c r="W47" i="1"/>
  <c r="X47" i="1"/>
  <c r="Y47" i="1"/>
  <c r="Z47" i="1"/>
  <c r="P36" i="1"/>
  <c r="Q36" i="1"/>
  <c r="R36" i="1"/>
  <c r="S36" i="1"/>
  <c r="T36" i="1"/>
  <c r="U36" i="1"/>
  <c r="V36" i="1"/>
  <c r="W36" i="1"/>
  <c r="X36" i="1"/>
  <c r="Y36" i="1"/>
  <c r="Z36" i="1"/>
  <c r="P2" i="3"/>
  <c r="M35" i="3"/>
  <c r="L35" i="3"/>
  <c r="K35" i="3"/>
  <c r="J35" i="3"/>
  <c r="I35" i="3"/>
  <c r="H35" i="3"/>
  <c r="G35" i="3"/>
  <c r="F35" i="3"/>
  <c r="E35" i="3"/>
  <c r="D35" i="3"/>
  <c r="C35" i="3"/>
  <c r="O32" i="3"/>
  <c r="N35" i="3" s="1"/>
  <c r="N31" i="3"/>
  <c r="M31" i="3"/>
  <c r="L31" i="3"/>
  <c r="K31" i="3"/>
  <c r="J31" i="3"/>
  <c r="I31" i="3"/>
  <c r="H31" i="3"/>
  <c r="G31" i="3"/>
  <c r="F31" i="3"/>
  <c r="E31" i="3"/>
  <c r="D31" i="3"/>
  <c r="C31" i="3"/>
  <c r="N30" i="3"/>
  <c r="M30" i="3"/>
  <c r="L30" i="3"/>
  <c r="K30" i="3"/>
  <c r="J30" i="3"/>
  <c r="I30" i="3"/>
  <c r="H30" i="3"/>
  <c r="G30" i="3"/>
  <c r="F30" i="3"/>
  <c r="E30" i="3"/>
  <c r="D30" i="3"/>
  <c r="C30" i="3"/>
  <c r="N29" i="3"/>
  <c r="M29" i="3"/>
  <c r="L29" i="3"/>
  <c r="K29" i="3"/>
  <c r="J29" i="3"/>
  <c r="I29" i="3"/>
  <c r="H29" i="3"/>
  <c r="G29" i="3"/>
  <c r="F29" i="3"/>
  <c r="E29" i="3"/>
  <c r="D29" i="3"/>
  <c r="C29" i="3"/>
  <c r="N28" i="3"/>
  <c r="M28" i="3"/>
  <c r="L28" i="3"/>
  <c r="K28" i="3"/>
  <c r="J28" i="3"/>
  <c r="I28" i="3"/>
  <c r="H28" i="3"/>
  <c r="G28" i="3"/>
  <c r="F28" i="3"/>
  <c r="E28" i="3"/>
  <c r="D28" i="3"/>
  <c r="C28" i="3"/>
  <c r="N27" i="3"/>
  <c r="M27" i="3"/>
  <c r="L27" i="3"/>
  <c r="K27" i="3"/>
  <c r="J27" i="3"/>
  <c r="I27" i="3"/>
  <c r="H27" i="3"/>
  <c r="G27" i="3"/>
  <c r="F27" i="3"/>
  <c r="E27" i="3"/>
  <c r="D27" i="3"/>
  <c r="C27" i="3"/>
  <c r="N26" i="3"/>
  <c r="M26" i="3"/>
  <c r="L26" i="3"/>
  <c r="K26" i="3"/>
  <c r="J26" i="3"/>
  <c r="I26" i="3"/>
  <c r="H26" i="3"/>
  <c r="G26" i="3"/>
  <c r="F26" i="3"/>
  <c r="E26" i="3"/>
  <c r="D26" i="3"/>
  <c r="C26" i="3"/>
  <c r="N25" i="3"/>
  <c r="M25" i="3"/>
  <c r="L25" i="3"/>
  <c r="K25" i="3"/>
  <c r="J25" i="3"/>
  <c r="I25" i="3"/>
  <c r="H25" i="3"/>
  <c r="G25" i="3"/>
  <c r="F25" i="3"/>
  <c r="E25" i="3"/>
  <c r="D25" i="3"/>
  <c r="C25" i="3"/>
  <c r="N24" i="3"/>
  <c r="M24" i="3"/>
  <c r="L24" i="3"/>
  <c r="K24" i="3"/>
  <c r="J24" i="3"/>
  <c r="I24" i="3"/>
  <c r="H24" i="3"/>
  <c r="G24" i="3"/>
  <c r="F24" i="3"/>
  <c r="E24" i="3"/>
  <c r="D24" i="3"/>
  <c r="C24" i="3"/>
  <c r="N23" i="3"/>
  <c r="M23" i="3"/>
  <c r="L23" i="3"/>
  <c r="K23" i="3"/>
  <c r="J23" i="3"/>
  <c r="I23" i="3"/>
  <c r="H23" i="3"/>
  <c r="G23" i="3"/>
  <c r="F23" i="3"/>
  <c r="E23" i="3"/>
  <c r="D23" i="3"/>
  <c r="C23" i="3"/>
  <c r="N22" i="3"/>
  <c r="M22" i="3"/>
  <c r="L22" i="3"/>
  <c r="K22" i="3"/>
  <c r="J22" i="3"/>
  <c r="I22" i="3"/>
  <c r="H22" i="3"/>
  <c r="G22" i="3"/>
  <c r="F22" i="3"/>
  <c r="E22" i="3"/>
  <c r="D22" i="3"/>
  <c r="C22" i="3"/>
  <c r="N21" i="3"/>
  <c r="M21" i="3"/>
  <c r="L21" i="3"/>
  <c r="K21" i="3"/>
  <c r="J21" i="3"/>
  <c r="I21" i="3"/>
  <c r="H21" i="3"/>
  <c r="G21" i="3"/>
  <c r="F21" i="3"/>
  <c r="E21" i="3"/>
  <c r="D21" i="3"/>
  <c r="C21" i="3"/>
  <c r="N20" i="3"/>
  <c r="M20" i="3"/>
  <c r="L20" i="3"/>
  <c r="K20" i="3"/>
  <c r="J20" i="3"/>
  <c r="I20" i="3"/>
  <c r="H20" i="3"/>
  <c r="G20" i="3"/>
  <c r="F20" i="3"/>
  <c r="E20" i="3"/>
  <c r="D20" i="3"/>
  <c r="C20" i="3"/>
  <c r="C36" i="7" l="1"/>
  <c r="C34" i="7"/>
  <c r="C36" i="6"/>
  <c r="C34" i="6"/>
  <c r="C34" i="3"/>
  <c r="C36" i="3"/>
  <c r="C51" i="2"/>
  <c r="C48" i="2"/>
  <c r="C38" i="2"/>
  <c r="C39" i="2"/>
  <c r="C40" i="2"/>
  <c r="C41" i="2"/>
  <c r="C42" i="2"/>
  <c r="C43" i="2"/>
  <c r="C44" i="2"/>
  <c r="C45" i="2"/>
  <c r="C46" i="2"/>
  <c r="C47" i="2"/>
  <c r="C37" i="2"/>
  <c r="C18" i="2"/>
  <c r="C37" i="6" l="1"/>
  <c r="C37" i="3"/>
  <c r="C37" i="7"/>
  <c r="D41" i="2"/>
  <c r="D47" i="2"/>
  <c r="D40" i="2"/>
  <c r="D42" i="2"/>
  <c r="D44" i="2"/>
  <c r="D39" i="2"/>
  <c r="D48" i="2"/>
  <c r="D38" i="2"/>
  <c r="D46" i="2"/>
  <c r="D37" i="2"/>
  <c r="D45" i="2"/>
  <c r="D43" i="2"/>
  <c r="C19" i="2"/>
  <c r="C20" i="2"/>
  <c r="C21" i="2"/>
  <c r="C22" i="2"/>
  <c r="C23" i="2"/>
  <c r="C24" i="2"/>
  <c r="C25" i="2"/>
  <c r="C26" i="2"/>
  <c r="C27" i="2"/>
  <c r="C28" i="2"/>
  <c r="C29" i="2"/>
  <c r="C30" i="2" l="1"/>
  <c r="C31" i="2" s="1"/>
  <c r="C32" i="2" s="1"/>
  <c r="D25" i="2" l="1"/>
  <c r="D27" i="2"/>
  <c r="D18" i="2"/>
  <c r="D29" i="2"/>
  <c r="D20" i="2"/>
  <c r="D24" i="2"/>
  <c r="D26" i="2"/>
  <c r="D28" i="2"/>
  <c r="D19" i="2"/>
  <c r="D21" i="2"/>
  <c r="D22" i="2"/>
  <c r="D23" i="2"/>
  <c r="D30" i="2" l="1"/>
  <c r="D31" i="2" s="1"/>
  <c r="D32" i="2" s="1"/>
  <c r="E45" i="2"/>
  <c r="E41" i="2"/>
  <c r="E44" i="2"/>
  <c r="E37" i="2"/>
  <c r="E48" i="2"/>
  <c r="E42" i="2"/>
  <c r="E40" i="2"/>
  <c r="E43" i="2"/>
  <c r="E38" i="2"/>
  <c r="E46" i="2"/>
  <c r="E47" i="2"/>
  <c r="E39" i="2"/>
  <c r="E22" i="2" l="1"/>
  <c r="E25" i="2"/>
  <c r="E20" i="2"/>
  <c r="E24" i="2"/>
  <c r="E23" i="2"/>
  <c r="E28" i="2"/>
  <c r="E18" i="2"/>
  <c r="E27" i="2"/>
  <c r="E19" i="2"/>
  <c r="E29" i="2"/>
  <c r="E26" i="2"/>
  <c r="E21" i="2"/>
  <c r="E30" i="2" l="1"/>
  <c r="E31" i="2" s="1"/>
  <c r="E32" i="2" s="1"/>
  <c r="F27" i="2" l="1"/>
  <c r="F19" i="2"/>
  <c r="F29" i="2"/>
  <c r="F24" i="2"/>
  <c r="F21" i="2"/>
  <c r="F25" i="2"/>
  <c r="F20" i="2"/>
  <c r="F26" i="2"/>
  <c r="F18" i="2"/>
  <c r="F28" i="2"/>
  <c r="F23" i="2"/>
  <c r="F22" i="2"/>
  <c r="F48" i="2"/>
  <c r="F42" i="2"/>
  <c r="F43" i="2"/>
  <c r="F44" i="2"/>
  <c r="F38" i="2"/>
  <c r="F40" i="2"/>
  <c r="F39" i="2"/>
  <c r="F41" i="2"/>
  <c r="F45" i="2"/>
  <c r="F46" i="2"/>
  <c r="F37" i="2"/>
  <c r="F47" i="2"/>
  <c r="F30" i="2" l="1"/>
  <c r="F31" i="2" s="1"/>
  <c r="F32" i="2" s="1"/>
  <c r="G28" i="2" s="1"/>
  <c r="G18" i="2" l="1"/>
  <c r="G21" i="2"/>
  <c r="G23" i="2"/>
  <c r="G25" i="2"/>
  <c r="G27" i="2"/>
  <c r="G29" i="2"/>
  <c r="G24" i="2"/>
  <c r="G26" i="2"/>
  <c r="G22" i="2"/>
  <c r="G19" i="2"/>
  <c r="G20" i="2"/>
  <c r="G30" i="2" l="1"/>
  <c r="G31" i="2" s="1"/>
  <c r="G37" i="2"/>
  <c r="G46" i="2"/>
  <c r="G39" i="2"/>
  <c r="G47" i="2"/>
  <c r="G40" i="2"/>
  <c r="G42" i="2"/>
  <c r="G44" i="2"/>
  <c r="G43" i="2"/>
  <c r="G41" i="2"/>
  <c r="G48" i="2"/>
  <c r="G38" i="2"/>
  <c r="G45" i="2"/>
  <c r="G32" i="2" l="1"/>
  <c r="H22" i="2" l="1"/>
  <c r="H27" i="2"/>
  <c r="H20" i="2"/>
  <c r="H24" i="2"/>
  <c r="H28" i="2"/>
  <c r="H21" i="2"/>
  <c r="H26" i="2"/>
  <c r="H25" i="2"/>
  <c r="H23" i="2"/>
  <c r="H29" i="2"/>
  <c r="H18" i="2"/>
  <c r="H19" i="2"/>
  <c r="H38" i="2" l="1"/>
  <c r="H44" i="2"/>
  <c r="H48" i="2"/>
  <c r="H42" i="2"/>
  <c r="H43" i="2"/>
  <c r="H40" i="2"/>
  <c r="H46" i="2"/>
  <c r="H37" i="2"/>
  <c r="H39" i="2"/>
  <c r="H45" i="2"/>
  <c r="H47" i="2"/>
  <c r="H41" i="2"/>
  <c r="H30" i="2"/>
  <c r="H31" i="2" l="1"/>
  <c r="I45" i="2" l="1"/>
  <c r="I43" i="2"/>
  <c r="I42" i="2"/>
  <c r="I48" i="2"/>
  <c r="I46" i="2"/>
  <c r="I38" i="2"/>
  <c r="I44" i="2"/>
  <c r="I37" i="2"/>
  <c r="I39" i="2"/>
  <c r="I40" i="2"/>
  <c r="I41" i="2"/>
  <c r="I47" i="2"/>
  <c r="H32" i="2"/>
  <c r="I23" i="2" l="1"/>
  <c r="I28" i="2"/>
  <c r="I21" i="2"/>
  <c r="I22" i="2"/>
  <c r="I27" i="2"/>
  <c r="I29" i="2"/>
  <c r="I26" i="2"/>
  <c r="I25" i="2"/>
  <c r="I20" i="2"/>
  <c r="I24" i="2"/>
  <c r="I19" i="2"/>
  <c r="I18" i="2"/>
  <c r="J47" i="2" l="1"/>
  <c r="J38" i="2"/>
  <c r="J43" i="2"/>
  <c r="J41" i="2"/>
  <c r="J48" i="2"/>
  <c r="J42" i="2"/>
  <c r="J46" i="2"/>
  <c r="J39" i="2"/>
  <c r="J40" i="2"/>
  <c r="J45" i="2"/>
  <c r="J37" i="2"/>
  <c r="J44" i="2"/>
  <c r="I30" i="2"/>
  <c r="Q44" i="5" l="1" a="1"/>
  <c r="I31" i="2"/>
  <c r="K48" i="2" l="1"/>
  <c r="K44" i="2"/>
  <c r="K42" i="2"/>
  <c r="K46" i="2"/>
  <c r="K43" i="2"/>
  <c r="K41" i="2"/>
  <c r="K38" i="2"/>
  <c r="K39" i="2"/>
  <c r="K47" i="2"/>
  <c r="K45" i="2"/>
  <c r="K37" i="2"/>
  <c r="K40" i="2"/>
  <c r="I32" i="2"/>
  <c r="J29" i="2" l="1"/>
  <c r="J19" i="2"/>
  <c r="J23" i="2"/>
  <c r="J21" i="2"/>
  <c r="J24" i="2"/>
  <c r="J18" i="2"/>
  <c r="J27" i="2"/>
  <c r="J20" i="2"/>
  <c r="J28" i="2"/>
  <c r="J25" i="2"/>
  <c r="J26" i="2"/>
  <c r="J22" i="2"/>
  <c r="J30" i="2" l="1"/>
  <c r="L41" i="2" l="1"/>
  <c r="L37" i="2"/>
  <c r="L43" i="2"/>
  <c r="L46" i="2"/>
  <c r="L40" i="2"/>
  <c r="L47" i="2"/>
  <c r="L42" i="2"/>
  <c r="L44" i="2"/>
  <c r="L48" i="2"/>
  <c r="L45" i="2"/>
  <c r="L39" i="2"/>
  <c r="L38" i="2"/>
  <c r="J31" i="2"/>
  <c r="J32" i="2" l="1"/>
  <c r="M45" i="2" l="1"/>
  <c r="M43" i="2"/>
  <c r="M42" i="2"/>
  <c r="M40" i="2"/>
  <c r="M48" i="2"/>
  <c r="M46" i="2"/>
  <c r="M37" i="2"/>
  <c r="M47" i="2"/>
  <c r="M38" i="2"/>
  <c r="M44" i="2"/>
  <c r="M41" i="2"/>
  <c r="M39" i="2"/>
  <c r="K26" i="2"/>
  <c r="K19" i="2"/>
  <c r="K29" i="2"/>
  <c r="K20" i="2"/>
  <c r="K22" i="2"/>
  <c r="K24" i="2"/>
  <c r="K25" i="2"/>
  <c r="K23" i="2"/>
  <c r="K21" i="2"/>
  <c r="K27" i="2"/>
  <c r="K28" i="2"/>
  <c r="K18" i="2"/>
  <c r="K30" i="2" l="1"/>
  <c r="K31" i="2" s="1"/>
  <c r="K32" i="2" l="1"/>
  <c r="N42" i="2" l="1"/>
  <c r="N40" i="2"/>
  <c r="N47" i="2"/>
  <c r="N38" i="2"/>
  <c r="N41" i="2"/>
  <c r="N44" i="2"/>
  <c r="N43" i="2"/>
  <c r="N39" i="2"/>
  <c r="N48" i="2"/>
  <c r="N45" i="2"/>
  <c r="N37" i="2"/>
  <c r="N46" i="2"/>
  <c r="L19" i="2"/>
  <c r="L24" i="2"/>
  <c r="L27" i="2"/>
  <c r="L22" i="2"/>
  <c r="L21" i="2"/>
  <c r="L18" i="2"/>
  <c r="L26" i="2"/>
  <c r="L29" i="2"/>
  <c r="L25" i="2"/>
  <c r="L23" i="2"/>
  <c r="L28" i="2"/>
  <c r="L20" i="2"/>
  <c r="L30" i="2" l="1"/>
  <c r="L31" i="2" s="1"/>
  <c r="L32" i="2" l="1"/>
  <c r="M25" i="2" l="1"/>
  <c r="M18" i="2"/>
  <c r="M23" i="2"/>
  <c r="M26" i="2"/>
  <c r="M27" i="2"/>
  <c r="M19" i="2"/>
  <c r="M29" i="2"/>
  <c r="M22" i="2"/>
  <c r="M24" i="2"/>
  <c r="M28" i="2"/>
  <c r="M21" i="2"/>
  <c r="M20" i="2"/>
  <c r="M30" i="2" l="1"/>
  <c r="M31" i="2" s="1"/>
  <c r="M32" i="2" l="1"/>
  <c r="N29" i="2" l="1"/>
  <c r="N18" i="2"/>
  <c r="N24" i="2"/>
  <c r="N28" i="2"/>
  <c r="N27" i="2"/>
  <c r="N22" i="2"/>
  <c r="N26" i="2"/>
  <c r="N21" i="2"/>
  <c r="N20" i="2"/>
  <c r="N25" i="2"/>
  <c r="N19" i="2"/>
  <c r="N23" i="2"/>
  <c r="N30" i="2" l="1"/>
  <c r="N31" i="2" l="1"/>
  <c r="N32" i="2" s="1"/>
  <c r="C33" i="2"/>
  <c r="L18" i="5"/>
  <c r="E18" i="5"/>
  <c r="N18" i="5"/>
  <c r="I18" i="5"/>
  <c r="K18" i="5"/>
  <c r="J18" i="5"/>
  <c r="H18" i="5"/>
  <c r="M18" i="5"/>
  <c r="O18" i="5"/>
  <c r="G18" i="5"/>
  <c r="F18" i="5"/>
  <c r="D18" i="5"/>
  <c r="Q18" i="5" l="1"/>
  <c r="S18" i="5" s="1"/>
  <c r="C20" i="5" s="1"/>
  <c r="N20" i="5" l="1"/>
  <c r="D20" i="5"/>
  <c r="O21" i="5"/>
  <c r="N21" i="5"/>
  <c r="I20" i="5"/>
  <c r="H21" i="5"/>
  <c r="H20" i="5"/>
  <c r="K21" i="5"/>
  <c r="D21" i="5"/>
  <c r="F20" i="5"/>
  <c r="J20" i="5"/>
  <c r="J21" i="5"/>
  <c r="G21" i="5"/>
  <c r="L20" i="5"/>
  <c r="K20" i="5"/>
  <c r="M21" i="5"/>
  <c r="E20" i="5"/>
  <c r="E21" i="5"/>
  <c r="F21" i="5"/>
  <c r="I21" i="5"/>
  <c r="G20" i="5"/>
  <c r="O20" i="5"/>
  <c r="M20" i="5"/>
  <c r="L21" i="5"/>
  <c r="D44" i="5"/>
  <c r="D45" i="5" s="1"/>
  <c r="D47" i="5"/>
  <c r="Q20" i="5" l="1"/>
  <c r="S20" i="5" s="1"/>
  <c r="C22" i="5" s="1"/>
  <c r="M22" i="5" s="1"/>
  <c r="J22" i="5" l="1"/>
  <c r="D22" i="5"/>
  <c r="K22" i="5"/>
  <c r="O22" i="5"/>
  <c r="D23" i="5"/>
  <c r="M23" i="5"/>
  <c r="K23" i="5"/>
  <c r="H23" i="5"/>
  <c r="O23" i="5"/>
  <c r="E44" i="5"/>
  <c r="E45" i="5" s="1"/>
  <c r="N23" i="5"/>
  <c r="I23" i="5"/>
  <c r="I22" i="5"/>
  <c r="J23" i="5"/>
  <c r="G22" i="5"/>
  <c r="L23" i="5"/>
  <c r="F22" i="5"/>
  <c r="F23" i="5"/>
  <c r="L22" i="5"/>
  <c r="E22" i="5"/>
  <c r="G23" i="5"/>
  <c r="H22" i="5"/>
  <c r="E23" i="5"/>
  <c r="N22" i="5"/>
  <c r="E47" i="5" l="1"/>
  <c r="Q22" i="5"/>
  <c r="S22" i="5" s="1"/>
  <c r="C24" i="5" s="1"/>
  <c r="G24" i="5" s="1"/>
  <c r="F24" i="5" l="1"/>
  <c r="L24" i="5"/>
  <c r="K25" i="5"/>
  <c r="E25" i="5"/>
  <c r="M24" i="5"/>
  <c r="I24" i="5"/>
  <c r="L25" i="5"/>
  <c r="O24" i="5"/>
  <c r="H24" i="5"/>
  <c r="O25" i="5"/>
  <c r="I25" i="5"/>
  <c r="D25" i="5"/>
  <c r="M25" i="5"/>
  <c r="N24" i="5"/>
  <c r="N25" i="5"/>
  <c r="J25" i="5"/>
  <c r="H25" i="5"/>
  <c r="F25" i="5"/>
  <c r="E24" i="5"/>
  <c r="K24" i="5"/>
  <c r="F44" i="5"/>
  <c r="F45" i="5" s="1"/>
  <c r="G25" i="5"/>
  <c r="D24" i="5"/>
  <c r="J24" i="5"/>
  <c r="F47" i="5" l="1"/>
  <c r="Q24" i="5"/>
  <c r="S24" i="5" s="1"/>
  <c r="C26" i="5" s="1"/>
  <c r="E26" i="5" s="1"/>
  <c r="H26" i="5" l="1"/>
  <c r="D27" i="5"/>
  <c r="I26" i="5"/>
  <c r="H27" i="5"/>
  <c r="K26" i="5"/>
  <c r="N27" i="5"/>
  <c r="K27" i="5"/>
  <c r="G26" i="5"/>
  <c r="O26" i="5"/>
  <c r="E27" i="5"/>
  <c r="O27" i="5"/>
  <c r="I27" i="5"/>
  <c r="J27" i="5"/>
  <c r="F26" i="5"/>
  <c r="M26" i="5"/>
  <c r="G27" i="5"/>
  <c r="L26" i="5"/>
  <c r="F27" i="5"/>
  <c r="N26" i="5"/>
  <c r="M27" i="5"/>
  <c r="J26" i="5"/>
  <c r="G44" i="5"/>
  <c r="G45" i="5" s="1"/>
  <c r="L27" i="5"/>
  <c r="D26" i="5"/>
  <c r="G47" i="5" l="1"/>
  <c r="Q26" i="5"/>
  <c r="S26" i="5" s="1"/>
  <c r="C28" i="5" s="1"/>
  <c r="K28" i="5" s="1"/>
  <c r="H29" i="5" l="1"/>
  <c r="E28" i="5"/>
  <c r="J29" i="5"/>
  <c r="F28" i="5"/>
  <c r="M29" i="5"/>
  <c r="N28" i="5"/>
  <c r="I29" i="5"/>
  <c r="H44" i="5"/>
  <c r="H45" i="5" s="1"/>
  <c r="L29" i="5"/>
  <c r="N29" i="5"/>
  <c r="H28" i="5"/>
  <c r="O29" i="5"/>
  <c r="G28" i="5"/>
  <c r="I28" i="5"/>
  <c r="K29" i="5"/>
  <c r="D29" i="5"/>
  <c r="L28" i="5"/>
  <c r="O28" i="5"/>
  <c r="M28" i="5"/>
  <c r="J28" i="5"/>
  <c r="G29" i="5"/>
  <c r="E29" i="5"/>
  <c r="F29" i="5"/>
  <c r="D28" i="5"/>
  <c r="Q28" i="5" l="1"/>
  <c r="S28" i="5" s="1"/>
  <c r="C30" i="5" s="1"/>
  <c r="J30" i="5" s="1"/>
  <c r="H47" i="5"/>
  <c r="D30" i="5"/>
  <c r="I30" i="5"/>
  <c r="K30" i="5"/>
  <c r="L31" i="5"/>
  <c r="K31" i="5"/>
  <c r="N30" i="5"/>
  <c r="J31" i="5"/>
  <c r="O31" i="5"/>
  <c r="I31" i="5"/>
  <c r="F30" i="5"/>
  <c r="G31" i="5"/>
  <c r="H31" i="5"/>
  <c r="E31" i="5"/>
  <c r="M31" i="5"/>
  <c r="G30" i="5"/>
  <c r="L30" i="5"/>
  <c r="N31" i="5"/>
  <c r="M30" i="5"/>
  <c r="E30" i="5"/>
  <c r="H30" i="5"/>
  <c r="O30" i="5"/>
  <c r="F31" i="5" l="1"/>
  <c r="I44" i="5"/>
  <c r="D31" i="5"/>
  <c r="Q30" i="5"/>
  <c r="S30" i="5" s="1"/>
  <c r="C32" i="5" s="1"/>
  <c r="L33" i="5" s="1"/>
  <c r="I45" i="5"/>
  <c r="I47" i="5"/>
  <c r="D32" i="5" l="1"/>
  <c r="I32" i="5"/>
  <c r="J32" i="5"/>
  <c r="K32" i="5"/>
  <c r="K33" i="5"/>
  <c r="N32" i="5"/>
  <c r="O32" i="5"/>
  <c r="D33" i="5"/>
  <c r="N33" i="5"/>
  <c r="E33" i="5"/>
  <c r="L32" i="5"/>
  <c r="M33" i="5"/>
  <c r="H32" i="5"/>
  <c r="O33" i="5"/>
  <c r="J33" i="5"/>
  <c r="F33" i="5"/>
  <c r="H33" i="5"/>
  <c r="M32" i="5"/>
  <c r="J44" i="5"/>
  <c r="G33" i="5"/>
  <c r="E32" i="5"/>
  <c r="F32" i="5"/>
  <c r="G32" i="5"/>
  <c r="I33" i="5"/>
  <c r="Q32" i="5" l="1"/>
  <c r="S32" i="5" s="1"/>
  <c r="C34" i="5" s="1"/>
  <c r="L34" i="5" s="1"/>
  <c r="J47" i="5"/>
  <c r="J45" i="5"/>
  <c r="H34" i="5"/>
  <c r="K34" i="5" l="1"/>
  <c r="D34" i="5"/>
  <c r="I34" i="5"/>
  <c r="J34" i="5"/>
  <c r="M35" i="5"/>
  <c r="F35" i="5"/>
  <c r="M34" i="5"/>
  <c r="K44" i="5"/>
  <c r="K47" i="5" s="1"/>
  <c r="G34" i="5"/>
  <c r="O34" i="5"/>
  <c r="G35" i="5"/>
  <c r="O35" i="5"/>
  <c r="I35" i="5"/>
  <c r="K35" i="5"/>
  <c r="K36" i="5" s="1"/>
  <c r="F34" i="5"/>
  <c r="E34" i="5"/>
  <c r="E35" i="5"/>
  <c r="L35" i="5"/>
  <c r="N34" i="5"/>
  <c r="D35" i="5"/>
  <c r="J35" i="5"/>
  <c r="H35" i="5"/>
  <c r="H36" i="5" s="1"/>
  <c r="N35" i="5"/>
  <c r="K45" i="5"/>
  <c r="Q34" i="5" l="1"/>
  <c r="S34" i="5" s="1"/>
  <c r="C36" i="5" s="1"/>
  <c r="O36" i="5" s="1"/>
  <c r="E36" i="5"/>
  <c r="F36" i="5"/>
  <c r="N36" i="5"/>
  <c r="L36" i="5"/>
  <c r="M36" i="5"/>
  <c r="G36" i="5" l="1"/>
  <c r="O37" i="5"/>
  <c r="L37" i="5"/>
  <c r="I37" i="5"/>
  <c r="I38" i="5" s="1"/>
  <c r="H37" i="5"/>
  <c r="H38" i="5" s="1"/>
  <c r="G37" i="5"/>
  <c r="E37" i="5"/>
  <c r="D37" i="5"/>
  <c r="I36" i="5"/>
  <c r="F37" i="5"/>
  <c r="J37" i="5"/>
  <c r="M37" i="5"/>
  <c r="D36" i="5"/>
  <c r="L44" i="5"/>
  <c r="L47" i="5" s="1"/>
  <c r="N37" i="5"/>
  <c r="K37" i="5"/>
  <c r="K38" i="5" s="1"/>
  <c r="J36" i="5"/>
  <c r="Q36" i="5" l="1"/>
  <c r="S36" i="5" s="1"/>
  <c r="C38" i="5" s="1"/>
  <c r="F39" i="5" s="1"/>
  <c r="N38" i="5"/>
  <c r="L45" i="5"/>
  <c r="F38" i="5"/>
  <c r="O38" i="5"/>
  <c r="E38" i="5"/>
  <c r="M38" i="5"/>
  <c r="G38" i="5" l="1"/>
  <c r="L38" i="5"/>
  <c r="M39" i="5"/>
  <c r="N39" i="5"/>
  <c r="K39" i="5"/>
  <c r="M44" i="5"/>
  <c r="M45" i="5" s="1"/>
  <c r="J38" i="5"/>
  <c r="O39" i="5"/>
  <c r="J39" i="5"/>
  <c r="I39" i="5"/>
  <c r="H39" i="5"/>
  <c r="D39" i="5"/>
  <c r="E39" i="5"/>
  <c r="L39" i="5"/>
  <c r="G39" i="5"/>
  <c r="D38" i="5"/>
  <c r="Q38" i="5" s="1"/>
  <c r="S38" i="5" s="1"/>
  <c r="C40" i="5" s="1"/>
  <c r="K40" i="5" l="1"/>
  <c r="J40" i="5"/>
  <c r="I40" i="5"/>
  <c r="H40" i="5"/>
  <c r="L40" i="5"/>
  <c r="F40" i="5"/>
  <c r="M47" i="5"/>
  <c r="O40" i="5"/>
  <c r="E40" i="5"/>
  <c r="M40" i="5"/>
  <c r="G40" i="5"/>
  <c r="D40" i="5"/>
  <c r="N40" i="5"/>
  <c r="N44" i="5"/>
  <c r="G41" i="5"/>
  <c r="E41" i="5"/>
  <c r="O41" i="5"/>
  <c r="F41" i="5"/>
  <c r="I41" i="5"/>
  <c r="J41" i="5"/>
  <c r="K41" i="5"/>
  <c r="D41" i="5"/>
  <c r="L41" i="5"/>
  <c r="H41" i="5"/>
  <c r="M41" i="5"/>
  <c r="N41" i="5"/>
  <c r="K42" i="5" l="1"/>
  <c r="F42" i="5"/>
  <c r="Q40" i="5"/>
  <c r="S40" i="5" s="1"/>
  <c r="C42" i="5" s="1"/>
  <c r="O44" i="5" s="1"/>
  <c r="O45" i="5" s="1"/>
  <c r="E42" i="5"/>
  <c r="G42" i="5"/>
  <c r="N47" i="5"/>
  <c r="C48" i="5" s="1"/>
  <c r="N45" i="5"/>
  <c r="Q44" i="5"/>
  <c r="R44" i="5" s="1"/>
  <c r="O42" i="5" l="1"/>
  <c r="N42" i="5"/>
  <c r="M42" i="5"/>
  <c r="L42" i="5"/>
  <c r="C46" i="5"/>
  <c r="J42" i="5"/>
  <c r="I42" i="5"/>
  <c r="H42" i="5"/>
  <c r="D42" i="5"/>
</calcChain>
</file>

<file path=xl/sharedStrings.xml><?xml version="1.0" encoding="utf-8"?>
<sst xmlns="http://schemas.openxmlformats.org/spreadsheetml/2006/main" count="523" uniqueCount="152">
  <si>
    <t>Янв.</t>
  </si>
  <si>
    <t>Фев.</t>
  </si>
  <si>
    <t>Март</t>
  </si>
  <si>
    <t>Апр.</t>
  </si>
  <si>
    <t>Май</t>
  </si>
  <si>
    <t>Июнь</t>
  </si>
  <si>
    <t>Июль</t>
  </si>
  <si>
    <t>Авг.</t>
  </si>
  <si>
    <t>Сен.</t>
  </si>
  <si>
    <t>Окт.</t>
  </si>
  <si>
    <t>Нояб.</t>
  </si>
  <si>
    <t>Дек.</t>
  </si>
  <si>
    <t>Москва</t>
  </si>
  <si>
    <t>С.Петербург</t>
  </si>
  <si>
    <t>Н.Новгород</t>
  </si>
  <si>
    <t>Новосибирск</t>
  </si>
  <si>
    <t>Владивосток</t>
  </si>
  <si>
    <t>Сочи</t>
  </si>
  <si>
    <t>Мурманск</t>
  </si>
  <si>
    <t>Омск</t>
  </si>
  <si>
    <t>Волгоград</t>
  </si>
  <si>
    <t>Оймякон</t>
  </si>
  <si>
    <t>Урюпинск</t>
  </si>
  <si>
    <t>Тамбов</t>
  </si>
  <si>
    <t>sum(T)</t>
  </si>
  <si>
    <t>min</t>
  </si>
  <si>
    <t>route state</t>
  </si>
  <si>
    <t>T</t>
  </si>
  <si>
    <t>lat</t>
  </si>
  <si>
    <t>long</t>
  </si>
  <si>
    <t>55 45</t>
  </si>
  <si>
    <t>37 37</t>
  </si>
  <si>
    <t>59 57</t>
  </si>
  <si>
    <t>30 19</t>
  </si>
  <si>
    <t>56 19</t>
  </si>
  <si>
    <t>44 00</t>
  </si>
  <si>
    <t>55 01</t>
  </si>
  <si>
    <t>82 55</t>
  </si>
  <si>
    <t>43 07</t>
  </si>
  <si>
    <t>131 54</t>
  </si>
  <si>
    <t>43 35</t>
  </si>
  <si>
    <t>39 43</t>
  </si>
  <si>
    <t>68 58</t>
  </si>
  <si>
    <t>33 05</t>
  </si>
  <si>
    <t>54 58</t>
  </si>
  <si>
    <t>73 23</t>
  </si>
  <si>
    <t>48 42</t>
  </si>
  <si>
    <t>44 30</t>
  </si>
  <si>
    <t>63 27</t>
  </si>
  <si>
    <t>142 47</t>
  </si>
  <si>
    <t>50 48</t>
  </si>
  <si>
    <t>42 01</t>
  </si>
  <si>
    <t>52 43</t>
  </si>
  <si>
    <t>41 26</t>
  </si>
  <si>
    <t>deg</t>
  </si>
  <si>
    <t>rad</t>
  </si>
  <si>
    <t>lng</t>
  </si>
  <si>
    <t>index</t>
  </si>
  <si>
    <t>Оценка стоимости гамильтонова пути жадным алгоритмом</t>
  </si>
  <si>
    <t>12 !</t>
  </si>
  <si>
    <t>Исходные данные: среднемесячная температура</t>
  </si>
  <si>
    <t>Координаты городов</t>
  </si>
  <si>
    <t>Расстояния между городами</t>
  </si>
  <si>
    <t>Оптимизатор (маршрут+температура)</t>
  </si>
  <si>
    <t>Оптимизатор (температура)</t>
  </si>
  <si>
    <t>Оптимизатор (маршрут)</t>
  </si>
  <si>
    <t>Санкт-Петербург</t>
  </si>
  <si>
    <t>Нижний Новгород</t>
  </si>
  <si>
    <t>SORTED:</t>
  </si>
  <si>
    <t>Стоимость: округлённое расстояния  ( =int(R*1.2) ) в тыс.руб.</t>
  </si>
  <si>
    <t>Таблица стоимости переезда (тыс.руб.)</t>
  </si>
  <si>
    <t>factor (тыс.руб.)</t>
  </si>
  <si>
    <t>макс(T)</t>
  </si>
  <si>
    <t>номер</t>
  </si>
  <si>
    <t>маршрут</t>
  </si>
  <si>
    <t>сумма(T)</t>
  </si>
  <si>
    <t>температура</t>
  </si>
  <si>
    <t>штраф</t>
  </si>
  <si>
    <t>флаги</t>
  </si>
  <si>
    <t>ГОРОД:</t>
  </si>
  <si>
    <t>ИТОГО</t>
  </si>
  <si>
    <t>Стоимость</t>
  </si>
  <si>
    <t>Маршрут</t>
  </si>
  <si>
    <t>Общая стоимость</t>
  </si>
  <si>
    <t>Начало маршрута</t>
  </si>
  <si>
    <t>сумма температур</t>
  </si>
  <si>
    <t>мин</t>
  </si>
  <si>
    <t>стоимость</t>
  </si>
  <si>
    <t>общая стоимость</t>
  </si>
  <si>
    <t>Баланс</t>
  </si>
  <si>
    <t>Месяц</t>
  </si>
  <si>
    <t>длина пути</t>
  </si>
  <si>
    <t>длина и температура</t>
  </si>
  <si>
    <r>
      <t>Тариф [тыс.руб./</t>
    </r>
    <r>
      <rPr>
        <b/>
        <sz val="11"/>
        <color theme="1"/>
        <rFont val="Calibri"/>
        <family val="2"/>
      </rPr>
      <t>⁰C]</t>
    </r>
  </si>
  <si>
    <t>Оптимируем параметры:</t>
  </si>
  <si>
    <t>Сравнение оптимальных маршрутов:</t>
  </si>
  <si>
    <t>порядок обхода городов</t>
  </si>
  <si>
    <t>здесь не используются</t>
  </si>
  <si>
    <t>общая стоимость маршрута</t>
  </si>
  <si>
    <r>
      <t>Тариф [тыс.руб./</t>
    </r>
    <r>
      <rPr>
        <i/>
        <sz val="11"/>
        <color theme="0" tint="-0.249977111117893"/>
        <rFont val="Calibri"/>
        <family val="2"/>
      </rPr>
      <t>⁰C]</t>
    </r>
  </si>
  <si>
    <t>температура в данный месяц в текущем городе</t>
  </si>
  <si>
    <t>сумма среднемесячных температур</t>
  </si>
  <si>
    <t>здесь не используется</t>
  </si>
  <si>
    <t>цена проезда "в следующий" город</t>
  </si>
  <si>
    <t>баланс = стоимость проезда - стоимость обогрева</t>
  </si>
  <si>
    <t>3-й маршрут совпадает со 2-м с точностью до начала! 
Он просто "сдвинут циклически вправо" на 2 позиции:</t>
  </si>
  <si>
    <t>latitute</t>
  </si>
  <si>
    <t>longitude</t>
  </si>
  <si>
    <t>33°05</t>
  </si>
  <si>
    <t>48°42'</t>
  </si>
  <si>
    <t>55°45'</t>
  </si>
  <si>
    <t>68°58'</t>
  </si>
  <si>
    <t>56°19'</t>
  </si>
  <si>
    <t>55°01'</t>
  </si>
  <si>
    <t>63°27'</t>
  </si>
  <si>
    <t>54°58'</t>
  </si>
  <si>
    <t>59°57'</t>
  </si>
  <si>
    <t>43°35'</t>
  </si>
  <si>
    <t>52°43'</t>
  </si>
  <si>
    <t>50°48'</t>
  </si>
  <si>
    <t>131°54'</t>
  </si>
  <si>
    <t>44°30'</t>
  </si>
  <si>
    <t>37°37'</t>
  </si>
  <si>
    <t>44°00'</t>
  </si>
  <si>
    <t>82°55'</t>
  </si>
  <si>
    <t>142°47'</t>
  </si>
  <si>
    <t>73°23'</t>
  </si>
  <si>
    <t>30°19'</t>
  </si>
  <si>
    <t>39°43'</t>
  </si>
  <si>
    <t>41°26'</t>
  </si>
  <si>
    <t>42°01'</t>
  </si>
  <si>
    <r>
      <t>43</t>
    </r>
    <r>
      <rPr>
        <sz val="10"/>
        <color theme="1"/>
        <rFont val="Calibri"/>
        <family val="2"/>
      </rPr>
      <t>°</t>
    </r>
    <r>
      <rPr>
        <sz val="10"/>
        <color theme="1"/>
        <rFont val="Calibri"/>
        <family val="2"/>
        <scheme val="minor"/>
      </rPr>
      <t>07'</t>
    </r>
  </si>
  <si>
    <t>Опти-мальное решение</t>
  </si>
  <si>
    <t>Жадное решение</t>
  </si>
  <si>
    <t>Жадный алгоритм (сумма температур)</t>
  </si>
  <si>
    <t>Оптимизатор  (сумма температур)</t>
  </si>
  <si>
    <t>Исходные данные (среднемесячные температуры)</t>
  </si>
  <si>
    <t>Лист</t>
  </si>
  <si>
    <t>Пояснения</t>
  </si>
  <si>
    <t>В этом документе приводятся решения задач об оптимальных маршрутах зоопарка (см. гл.9, раздел "Задача о путешествии зоопарка")</t>
  </si>
  <si>
    <t>data</t>
  </si>
  <si>
    <t>greedy+opti</t>
  </si>
  <si>
    <t>greedy</t>
  </si>
  <si>
    <t>route(T)</t>
  </si>
  <si>
    <t>route(R)</t>
  </si>
  <si>
    <t>route(R+T)</t>
  </si>
  <si>
    <t>исходные данные к задачам: 
- таблицы среднемесячных температур для городов;
- географические координаты городов;
- расстояния между городами (на сфере);
- цены на проезд между городами (здесь - пропорциональны расстояниям)</t>
  </si>
  <si>
    <t>На одном листе показаны "жадное" и оптимальное решение задачи о комфортном маршруте (маршрут с наибольшей суммой температур)</t>
  </si>
  <si>
    <t>Подробное "жадное" решение задачи о комфортном маршруте зоопарка пошаговыми иллюстрациями выбора "следующего" города в маршруте.</t>
  </si>
  <si>
    <t>Оптимальное решение задачи о наиболее комфортном маршруте зоопарка (маршрут с наибольшей суммой среднемесячных температур)</t>
  </si>
  <si>
    <t>Оптимальное решение задачи маршруте с минимальными расходами на проезд.</t>
  </si>
  <si>
    <t>Оптимальное решение задачи маршруте с минимальными совокупными расходами на проезд И обогрев.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</si>
</sst>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000000000000000000000000000"/>
  </numFmts>
  <fonts count="6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1"/>
      <color theme="1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0"/>
      <color rgb="FFC00000"/>
      <name val="Arial"/>
      <family val="2"/>
      <charset val="204"/>
    </font>
    <font>
      <b/>
      <i/>
      <sz val="20"/>
      <color theme="5" tint="-0.249977111117893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Calibri"/>
      <family val="2"/>
      <scheme val="minor"/>
    </font>
    <font>
      <b/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b/>
      <u/>
      <sz val="11"/>
      <color rgb="FFC00000"/>
      <name val="Calibri"/>
      <family val="2"/>
      <scheme val="minor"/>
    </font>
    <font>
      <i/>
      <u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sz val="9"/>
      <color theme="0" tint="-0.249977111117893"/>
      <name val="Arial"/>
      <family val="2"/>
    </font>
    <font>
      <i/>
      <sz val="11"/>
      <color theme="0" tint="-0.249977111117893"/>
      <name val="Calibri"/>
      <family val="2"/>
    </font>
    <font>
      <sz val="10"/>
      <color theme="0" tint="-0.249977111117893"/>
      <name val="Calibri"/>
      <family val="2"/>
      <scheme val="minor"/>
    </font>
    <font>
      <sz val="10"/>
      <color theme="0" tint="-0.249977111117893"/>
      <name val="Arial"/>
      <family val="2"/>
      <charset val="204"/>
    </font>
    <font>
      <i/>
      <sz val="11"/>
      <color theme="0" tint="-0.249977111117893"/>
      <name val="Calibri"/>
      <family val="2"/>
      <scheme val="minor"/>
    </font>
    <font>
      <sz val="10"/>
      <color theme="0" tint="-0.249977111117893"/>
      <name val="Arial"/>
      <family val="2"/>
    </font>
    <font>
      <sz val="8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6"/>
      <color theme="0" tint="-4.9989318521683403E-2"/>
      <name val="Calibri"/>
      <family val="2"/>
      <scheme val="minor"/>
    </font>
    <font>
      <sz val="10"/>
      <color theme="1"/>
      <name val="Calibri"/>
      <family val="2"/>
    </font>
    <font>
      <b/>
      <i/>
      <sz val="8"/>
      <color theme="5" tint="-0.249977111117893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80FFC0"/>
        <bgColor indexed="64"/>
      </patternFill>
    </fill>
    <fill>
      <patternFill patternType="solid">
        <fgColor rgb="FF80FF80"/>
        <bgColor indexed="64"/>
      </patternFill>
    </fill>
    <fill>
      <patternFill patternType="solid">
        <fgColor rgb="FFC0FF80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E040"/>
        <bgColor indexed="64"/>
      </patternFill>
    </fill>
    <fill>
      <patternFill patternType="solid">
        <fgColor rgb="FFFFF060"/>
        <bgColor indexed="64"/>
      </patternFill>
    </fill>
    <fill>
      <patternFill patternType="solid">
        <fgColor rgb="FF80FFA0"/>
        <bgColor indexed="64"/>
      </patternFill>
    </fill>
    <fill>
      <patternFill patternType="solid">
        <fgColor rgb="FF80FFE0"/>
        <bgColor indexed="64"/>
      </patternFill>
    </fill>
    <fill>
      <patternFill patternType="solid">
        <fgColor rgb="FF60F0FF"/>
        <bgColor indexed="64"/>
      </patternFill>
    </fill>
    <fill>
      <patternFill patternType="solid">
        <fgColor rgb="FFA0FF80"/>
        <bgColor indexed="64"/>
      </patternFill>
    </fill>
    <fill>
      <patternFill patternType="solid">
        <fgColor rgb="FFE0FF8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FFD02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068FF"/>
        <bgColor indexed="64"/>
      </patternFill>
    </fill>
    <fill>
      <patternFill patternType="solid">
        <fgColor rgb="FF4070FF"/>
        <bgColor indexed="64"/>
      </patternFill>
    </fill>
    <fill>
      <patternFill patternType="solid">
        <fgColor rgb="FF00A0FF"/>
        <bgColor indexed="64"/>
      </patternFill>
    </fill>
    <fill>
      <patternFill patternType="solid">
        <fgColor rgb="FF0080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A2A9B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2" fillId="14" borderId="0" xfId="0" applyFont="1" applyFill="1" applyAlignment="1">
      <alignment horizontal="center" vertical="center" wrapText="1"/>
    </xf>
    <xf numFmtId="0" fontId="2" fillId="15" borderId="0" xfId="0" applyFont="1" applyFill="1" applyAlignment="1">
      <alignment horizontal="center" vertical="center" wrapText="1"/>
    </xf>
    <xf numFmtId="0" fontId="2" fillId="16" borderId="0" xfId="0" applyFont="1" applyFill="1" applyAlignment="1">
      <alignment horizontal="center" vertical="center" wrapText="1"/>
    </xf>
    <xf numFmtId="0" fontId="3" fillId="17" borderId="0" xfId="0" applyFont="1" applyFill="1" applyAlignment="1">
      <alignment horizontal="center" vertical="center" wrapText="1"/>
    </xf>
    <xf numFmtId="0" fontId="3" fillId="18" borderId="0" xfId="0" applyFont="1" applyFill="1" applyAlignment="1">
      <alignment horizontal="center" vertical="center" wrapText="1"/>
    </xf>
    <xf numFmtId="0" fontId="2" fillId="19" borderId="0" xfId="0" applyFont="1" applyFill="1" applyAlignment="1">
      <alignment horizontal="center" vertical="center" wrapText="1"/>
    </xf>
    <xf numFmtId="0" fontId="2" fillId="2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1" xfId="0" applyBorder="1"/>
    <xf numFmtId="0" fontId="0" fillId="0" borderId="18" xfId="0" applyBorder="1"/>
    <xf numFmtId="0" fontId="0" fillId="21" borderId="11" xfId="0" applyFill="1" applyBorder="1" applyAlignment="1">
      <alignment horizontal="center"/>
    </xf>
    <xf numFmtId="0" fontId="0" fillId="21" borderId="0" xfId="0" applyFill="1" applyBorder="1" applyAlignment="1">
      <alignment horizontal="center"/>
    </xf>
    <xf numFmtId="0" fontId="0" fillId="21" borderId="18" xfId="0" applyFill="1" applyBorder="1" applyAlignment="1">
      <alignment horizontal="center"/>
    </xf>
    <xf numFmtId="0" fontId="7" fillId="21" borderId="11" xfId="0" applyFont="1" applyFill="1" applyBorder="1" applyAlignment="1">
      <alignment horizontal="center"/>
    </xf>
    <xf numFmtId="0" fontId="7" fillId="21" borderId="0" xfId="0" applyFont="1" applyFill="1" applyBorder="1" applyAlignment="1">
      <alignment horizontal="center"/>
    </xf>
    <xf numFmtId="0" fontId="7" fillId="21" borderId="18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21" borderId="0" xfId="0" applyFill="1" applyBorder="1"/>
    <xf numFmtId="0" fontId="0" fillId="0" borderId="0" xfId="0" applyFill="1" applyBorder="1"/>
    <xf numFmtId="0" fontId="12" fillId="0" borderId="0" xfId="0" applyFont="1" applyAlignment="1">
      <alignment horizontal="center" vertical="center"/>
    </xf>
    <xf numFmtId="0" fontId="11" fillId="0" borderId="21" xfId="0" applyFont="1" applyBorder="1"/>
    <xf numFmtId="0" fontId="0" fillId="0" borderId="22" xfId="0" applyBorder="1"/>
    <xf numFmtId="0" fontId="9" fillId="0" borderId="2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/>
    </xf>
    <xf numFmtId="0" fontId="14" fillId="0" borderId="0" xfId="0" applyFont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5" fillId="0" borderId="0" xfId="0" applyFont="1"/>
    <xf numFmtId="0" fontId="13" fillId="0" borderId="12" xfId="0" applyFont="1" applyBorder="1"/>
    <xf numFmtId="0" fontId="13" fillId="22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1" xfId="0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12" xfId="0" applyFont="1" applyBorder="1"/>
    <xf numFmtId="0" fontId="18" fillId="0" borderId="17" xfId="0" applyFont="1" applyBorder="1"/>
    <xf numFmtId="0" fontId="19" fillId="0" borderId="0" xfId="0" applyFont="1" applyFill="1" applyBorder="1" applyAlignment="1">
      <alignment horizontal="center"/>
    </xf>
    <xf numFmtId="0" fontId="4" fillId="0" borderId="0" xfId="0" applyFont="1" applyBorder="1"/>
    <xf numFmtId="0" fontId="20" fillId="0" borderId="0" xfId="0" applyFont="1"/>
    <xf numFmtId="0" fontId="0" fillId="0" borderId="10" xfId="0" applyBorder="1"/>
    <xf numFmtId="0" fontId="0" fillId="0" borderId="0" xfId="0" applyBorder="1" applyAlignment="1">
      <alignment horizontal="center"/>
    </xf>
    <xf numFmtId="0" fontId="0" fillId="21" borderId="11" xfId="0" applyFill="1" applyBorder="1"/>
    <xf numFmtId="0" fontId="0" fillId="21" borderId="18" xfId="0" applyFill="1" applyBorder="1"/>
    <xf numFmtId="0" fontId="0" fillId="0" borderId="0" xfId="0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0" fontId="4" fillId="23" borderId="19" xfId="0" applyFont="1" applyFill="1" applyBorder="1" applyAlignment="1">
      <alignment horizontal="center"/>
    </xf>
    <xf numFmtId="0" fontId="27" fillId="0" borderId="0" xfId="0" applyFont="1"/>
    <xf numFmtId="0" fontId="28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textRotation="45"/>
    </xf>
    <xf numFmtId="0" fontId="6" fillId="0" borderId="0" xfId="0" applyFont="1" applyAlignment="1">
      <alignment vertical="center" textRotation="45"/>
    </xf>
    <xf numFmtId="0" fontId="22" fillId="0" borderId="0" xfId="0" applyFont="1" applyAlignment="1">
      <alignment horizontal="center" vertical="center" textRotation="90"/>
    </xf>
    <xf numFmtId="0" fontId="18" fillId="0" borderId="0" xfId="0" applyFont="1" applyAlignment="1">
      <alignment horizontal="center"/>
    </xf>
    <xf numFmtId="0" fontId="29" fillId="0" borderId="0" xfId="0" applyFont="1"/>
    <xf numFmtId="0" fontId="30" fillId="0" borderId="0" xfId="0" applyFont="1" applyFill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31" fillId="0" borderId="0" xfId="0" applyFont="1"/>
    <xf numFmtId="0" fontId="32" fillId="0" borderId="0" xfId="0" applyFont="1" applyFill="1" applyAlignment="1">
      <alignment horizontal="center" vertical="center" wrapText="1"/>
    </xf>
    <xf numFmtId="0" fontId="23" fillId="0" borderId="0" xfId="0" applyFont="1" applyAlignment="1"/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33" fillId="0" borderId="0" xfId="0" applyFont="1"/>
    <xf numFmtId="0" fontId="34" fillId="2" borderId="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18" fillId="0" borderId="10" xfId="0" applyFont="1" applyBorder="1"/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8" fillId="0" borderId="12" xfId="0" applyFont="1" applyBorder="1"/>
    <xf numFmtId="0" fontId="39" fillId="0" borderId="0" xfId="0" applyFont="1"/>
    <xf numFmtId="0" fontId="41" fillId="0" borderId="16" xfId="0" applyFont="1" applyBorder="1"/>
    <xf numFmtId="0" fontId="41" fillId="0" borderId="17" xfId="0" applyFont="1" applyBorder="1"/>
    <xf numFmtId="0" fontId="42" fillId="0" borderId="17" xfId="0" applyFont="1" applyBorder="1"/>
    <xf numFmtId="0" fontId="42" fillId="0" borderId="18" xfId="0" applyFont="1" applyBorder="1"/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8" fillId="0" borderId="27" xfId="0" applyFont="1" applyBorder="1"/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4" fillId="23" borderId="0" xfId="0" applyFont="1" applyFill="1" applyBorder="1" applyAlignment="1">
      <alignment horizontal="left" vertical="center"/>
    </xf>
    <xf numFmtId="0" fontId="0" fillId="23" borderId="0" xfId="0" applyFill="1"/>
    <xf numFmtId="0" fontId="0" fillId="0" borderId="1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1" fillId="0" borderId="0" xfId="0" applyFont="1" applyAlignment="1">
      <alignment vertical="center"/>
    </xf>
    <xf numFmtId="0" fontId="0" fillId="0" borderId="17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2" xfId="0" applyFont="1" applyBorder="1"/>
    <xf numFmtId="0" fontId="0" fillId="0" borderId="13" xfId="0" applyFont="1" applyBorder="1"/>
    <xf numFmtId="0" fontId="0" fillId="0" borderId="0" xfId="0" applyFont="1" applyBorder="1"/>
    <xf numFmtId="0" fontId="0" fillId="0" borderId="15" xfId="0" applyFont="1" applyBorder="1"/>
    <xf numFmtId="0" fontId="40" fillId="0" borderId="0" xfId="0" applyFont="1"/>
    <xf numFmtId="0" fontId="0" fillId="0" borderId="0" xfId="0" applyAlignment="1"/>
    <xf numFmtId="0" fontId="26" fillId="0" borderId="0" xfId="0" applyFont="1" applyAlignment="1">
      <alignment horizontal="center"/>
    </xf>
    <xf numFmtId="0" fontId="26" fillId="0" borderId="15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4" fillId="0" borderId="2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2" fillId="0" borderId="0" xfId="0" applyFont="1" applyFill="1" applyAlignment="1">
      <alignment horizontal="left" vertical="center"/>
    </xf>
    <xf numFmtId="0" fontId="4" fillId="0" borderId="2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13" fillId="0" borderId="17" xfId="0" applyFont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0" fillId="23" borderId="14" xfId="0" applyFill="1" applyBorder="1" applyAlignment="1"/>
    <xf numFmtId="0" fontId="0" fillId="0" borderId="0" xfId="0" applyFill="1" applyBorder="1" applyAlignment="1"/>
    <xf numFmtId="0" fontId="44" fillId="21" borderId="0" xfId="0" applyFont="1" applyFill="1" applyBorder="1"/>
    <xf numFmtId="0" fontId="45" fillId="0" borderId="0" xfId="0" applyFont="1"/>
    <xf numFmtId="0" fontId="46" fillId="24" borderId="0" xfId="0" applyFont="1" applyFill="1"/>
    <xf numFmtId="0" fontId="47" fillId="24" borderId="0" xfId="0" applyFont="1" applyFill="1"/>
    <xf numFmtId="0" fontId="48" fillId="24" borderId="0" xfId="0" applyFont="1" applyFill="1"/>
    <xf numFmtId="0" fontId="49" fillId="24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1" fillId="24" borderId="0" xfId="0" applyFont="1" applyFill="1"/>
    <xf numFmtId="0" fontId="52" fillId="24" borderId="0" xfId="0" applyFont="1" applyFill="1" applyAlignment="1">
      <alignment horizontal="center" vertical="center" wrapText="1"/>
    </xf>
    <xf numFmtId="0" fontId="53" fillId="24" borderId="0" xfId="0" applyFont="1" applyFill="1"/>
    <xf numFmtId="0" fontId="54" fillId="24" borderId="0" xfId="0" applyFont="1" applyFill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right"/>
    </xf>
    <xf numFmtId="0" fontId="4" fillId="0" borderId="17" xfId="0" applyFont="1" applyFill="1" applyBorder="1" applyAlignment="1">
      <alignment horizontal="center"/>
    </xf>
    <xf numFmtId="0" fontId="4" fillId="0" borderId="15" xfId="0" applyFont="1" applyBorder="1" applyAlignment="1">
      <alignment horizontal="right"/>
    </xf>
    <xf numFmtId="0" fontId="55" fillId="0" borderId="0" xfId="0" applyFont="1"/>
    <xf numFmtId="0" fontId="56" fillId="0" borderId="0" xfId="0" applyFont="1"/>
    <xf numFmtId="165" fontId="57" fillId="0" borderId="0" xfId="0" applyNumberFormat="1" applyFont="1" applyAlignment="1">
      <alignment horizontal="center"/>
    </xf>
    <xf numFmtId="0" fontId="45" fillId="0" borderId="0" xfId="0" applyFont="1" applyBorder="1"/>
    <xf numFmtId="0" fontId="29" fillId="0" borderId="14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textRotation="90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8">
    <dxf>
      <font>
        <b val="0"/>
        <i val="0"/>
        <strike/>
        <color theme="0" tint="-4.9989318521683403E-2"/>
      </font>
      <fill>
        <patternFill>
          <bgColor theme="0"/>
        </patternFill>
      </fill>
    </dxf>
    <dxf>
      <font>
        <b val="0"/>
        <i val="0"/>
        <strike/>
        <color theme="0" tint="-4.9989318521683403E-2"/>
      </font>
      <fill>
        <patternFill>
          <bgColor theme="0"/>
        </patternFill>
      </fill>
    </dxf>
    <dxf>
      <font>
        <b val="0"/>
        <i val="0"/>
        <strike/>
        <color theme="0" tint="-4.9989318521683403E-2"/>
      </font>
      <fill>
        <patternFill>
          <bgColor theme="0"/>
        </patternFill>
      </fill>
    </dxf>
    <dxf>
      <font>
        <strike/>
        <color theme="5" tint="0.59996337778862885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ont>
        <b val="0"/>
        <i val="0"/>
        <strike/>
        <color theme="0" tint="-4.9989318521683403E-2"/>
      </font>
      <fill>
        <patternFill>
          <bgColor theme="0"/>
        </patternFill>
      </fill>
    </dxf>
    <dxf>
      <font>
        <b val="0"/>
        <i val="0"/>
        <strike/>
        <color theme="0" tint="-4.9989318521683403E-2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121920</xdr:colOff>
      <xdr:row>29</xdr:row>
      <xdr:rowOff>121920</xdr:rowOff>
    </xdr:from>
    <xdr:to>
      <xdr:col>21</xdr:col>
      <xdr:colOff>99060</xdr:colOff>
      <xdr:row>31</xdr:row>
      <xdr:rowOff>60960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A091501E-611D-49EB-A56E-B16C188E3DD6}"/>
            </a:ext>
          </a:extLst>
        </xdr:cNvPr>
        <xdr:cNvSpPr/>
      </xdr:nvSpPr>
      <xdr:spPr>
        <a:xfrm>
          <a:off x="8938260" y="5600700"/>
          <a:ext cx="769620" cy="312420"/>
        </a:xfrm>
        <a:prstGeom prst="roundRect">
          <a:avLst>
            <a:gd name="adj" fmla="val 43496"/>
          </a:avLst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15239</xdr:colOff>
      <xdr:row>30</xdr:row>
      <xdr:rowOff>30477</xdr:rowOff>
    </xdr:from>
    <xdr:to>
      <xdr:col>31</xdr:col>
      <xdr:colOff>342900</xdr:colOff>
      <xdr:row>32</xdr:row>
      <xdr:rowOff>43000</xdr:rowOff>
    </xdr:to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id="{A27A10A1-BAEF-44E8-A1FA-A730B7EEEC5B}"/>
            </a:ext>
          </a:extLst>
        </xdr:cNvPr>
        <xdr:cNvSpPr/>
      </xdr:nvSpPr>
      <xdr:spPr>
        <a:xfrm>
          <a:off x="9624059" y="5692137"/>
          <a:ext cx="4351021" cy="385903"/>
        </a:xfrm>
        <a:custGeom>
          <a:avLst/>
          <a:gdLst>
            <a:gd name="connsiteX0" fmla="*/ 250335 w 5114281"/>
            <a:gd name="connsiteY0" fmla="*/ 60960 h 215737"/>
            <a:gd name="connsiteX1" fmla="*/ 471315 w 5114281"/>
            <a:gd name="connsiteY1" fmla="*/ 190500 h 215737"/>
            <a:gd name="connsiteX2" fmla="*/ 4540395 w 5114281"/>
            <a:gd name="connsiteY2" fmla="*/ 198120 h 215737"/>
            <a:gd name="connsiteX3" fmla="*/ 4989975 w 5114281"/>
            <a:gd name="connsiteY3" fmla="*/ 0 h 215737"/>
            <a:gd name="connsiteX0" fmla="*/ 49436 w 4913382"/>
            <a:gd name="connsiteY0" fmla="*/ 60960 h 215737"/>
            <a:gd name="connsiteX1" fmla="*/ 270416 w 4913382"/>
            <a:gd name="connsiteY1" fmla="*/ 190500 h 215737"/>
            <a:gd name="connsiteX2" fmla="*/ 4339496 w 4913382"/>
            <a:gd name="connsiteY2" fmla="*/ 198120 h 215737"/>
            <a:gd name="connsiteX3" fmla="*/ 4789076 w 4913382"/>
            <a:gd name="connsiteY3" fmla="*/ 0 h 215737"/>
            <a:gd name="connsiteX0" fmla="*/ 0 w 4796284"/>
            <a:gd name="connsiteY0" fmla="*/ 60960 h 233508"/>
            <a:gd name="connsiteX1" fmla="*/ 2057400 w 4796284"/>
            <a:gd name="connsiteY1" fmla="*/ 220980 h 233508"/>
            <a:gd name="connsiteX2" fmla="*/ 4290060 w 4796284"/>
            <a:gd name="connsiteY2" fmla="*/ 198120 h 233508"/>
            <a:gd name="connsiteX3" fmla="*/ 4739640 w 4796284"/>
            <a:gd name="connsiteY3" fmla="*/ 0 h 233508"/>
            <a:gd name="connsiteX0" fmla="*/ 0 w 4787474"/>
            <a:gd name="connsiteY0" fmla="*/ 60960 h 223385"/>
            <a:gd name="connsiteX1" fmla="*/ 2484120 w 4787474"/>
            <a:gd name="connsiteY1" fmla="*/ 205740 h 223385"/>
            <a:gd name="connsiteX2" fmla="*/ 4290060 w 4787474"/>
            <a:gd name="connsiteY2" fmla="*/ 198120 h 223385"/>
            <a:gd name="connsiteX3" fmla="*/ 4739640 w 4787474"/>
            <a:gd name="connsiteY3" fmla="*/ 0 h 223385"/>
            <a:gd name="connsiteX0" fmla="*/ 0 w 4787474"/>
            <a:gd name="connsiteY0" fmla="*/ 60960 h 217920"/>
            <a:gd name="connsiteX1" fmla="*/ 2484120 w 4787474"/>
            <a:gd name="connsiteY1" fmla="*/ 205740 h 217920"/>
            <a:gd name="connsiteX2" fmla="*/ 4290060 w 4787474"/>
            <a:gd name="connsiteY2" fmla="*/ 198120 h 217920"/>
            <a:gd name="connsiteX3" fmla="*/ 4739640 w 4787474"/>
            <a:gd name="connsiteY3" fmla="*/ 0 h 217920"/>
            <a:gd name="connsiteX0" fmla="*/ 0 w 4834470"/>
            <a:gd name="connsiteY0" fmla="*/ 60960 h 209768"/>
            <a:gd name="connsiteX1" fmla="*/ 868680 w 4834470"/>
            <a:gd name="connsiteY1" fmla="*/ 182880 h 209768"/>
            <a:gd name="connsiteX2" fmla="*/ 4290060 w 4834470"/>
            <a:gd name="connsiteY2" fmla="*/ 198120 h 209768"/>
            <a:gd name="connsiteX3" fmla="*/ 4739640 w 4834470"/>
            <a:gd name="connsiteY3" fmla="*/ 0 h 209768"/>
            <a:gd name="connsiteX0" fmla="*/ 0 w 4739640"/>
            <a:gd name="connsiteY0" fmla="*/ 60960 h 209768"/>
            <a:gd name="connsiteX1" fmla="*/ 868680 w 4739640"/>
            <a:gd name="connsiteY1" fmla="*/ 182880 h 209768"/>
            <a:gd name="connsiteX2" fmla="*/ 4290060 w 4739640"/>
            <a:gd name="connsiteY2" fmla="*/ 198120 h 209768"/>
            <a:gd name="connsiteX3" fmla="*/ 4739640 w 4739640"/>
            <a:gd name="connsiteY3" fmla="*/ 0 h 209768"/>
            <a:gd name="connsiteX0" fmla="*/ 0 w 4739640"/>
            <a:gd name="connsiteY0" fmla="*/ 60960 h 200897"/>
            <a:gd name="connsiteX1" fmla="*/ 868680 w 4739640"/>
            <a:gd name="connsiteY1" fmla="*/ 182880 h 200897"/>
            <a:gd name="connsiteX2" fmla="*/ 4290060 w 4739640"/>
            <a:gd name="connsiteY2" fmla="*/ 198120 h 200897"/>
            <a:gd name="connsiteX3" fmla="*/ 4739640 w 4739640"/>
            <a:gd name="connsiteY3" fmla="*/ 0 h 200897"/>
            <a:gd name="connsiteX0" fmla="*/ 0 w 4739640"/>
            <a:gd name="connsiteY0" fmla="*/ 60960 h 200897"/>
            <a:gd name="connsiteX1" fmla="*/ 868680 w 4739640"/>
            <a:gd name="connsiteY1" fmla="*/ 182880 h 200897"/>
            <a:gd name="connsiteX2" fmla="*/ 4290060 w 4739640"/>
            <a:gd name="connsiteY2" fmla="*/ 198120 h 200897"/>
            <a:gd name="connsiteX3" fmla="*/ 4739640 w 4739640"/>
            <a:gd name="connsiteY3" fmla="*/ 0 h 200897"/>
            <a:gd name="connsiteX0" fmla="*/ 0 w 4739640"/>
            <a:gd name="connsiteY0" fmla="*/ 60960 h 210670"/>
            <a:gd name="connsiteX1" fmla="*/ 487680 w 4739640"/>
            <a:gd name="connsiteY1" fmla="*/ 182880 h 210670"/>
            <a:gd name="connsiteX2" fmla="*/ 4290060 w 4739640"/>
            <a:gd name="connsiteY2" fmla="*/ 198120 h 210670"/>
            <a:gd name="connsiteX3" fmla="*/ 4739640 w 4739640"/>
            <a:gd name="connsiteY3" fmla="*/ 0 h 210670"/>
            <a:gd name="connsiteX0" fmla="*/ 0 w 4739640"/>
            <a:gd name="connsiteY0" fmla="*/ 60960 h 210670"/>
            <a:gd name="connsiteX1" fmla="*/ 487680 w 4739640"/>
            <a:gd name="connsiteY1" fmla="*/ 182880 h 210670"/>
            <a:gd name="connsiteX2" fmla="*/ 4290060 w 4739640"/>
            <a:gd name="connsiteY2" fmla="*/ 198120 h 210670"/>
            <a:gd name="connsiteX3" fmla="*/ 4739640 w 4739640"/>
            <a:gd name="connsiteY3" fmla="*/ 0 h 210670"/>
            <a:gd name="connsiteX0" fmla="*/ 0 w 4770120"/>
            <a:gd name="connsiteY0" fmla="*/ 60960 h 210670"/>
            <a:gd name="connsiteX1" fmla="*/ 487680 w 4770120"/>
            <a:gd name="connsiteY1" fmla="*/ 182880 h 210670"/>
            <a:gd name="connsiteX2" fmla="*/ 4290060 w 4770120"/>
            <a:gd name="connsiteY2" fmla="*/ 198120 h 210670"/>
            <a:gd name="connsiteX3" fmla="*/ 4770120 w 4770120"/>
            <a:gd name="connsiteY3" fmla="*/ 0 h 210670"/>
            <a:gd name="connsiteX0" fmla="*/ 0 w 4770120"/>
            <a:gd name="connsiteY0" fmla="*/ 60960 h 210670"/>
            <a:gd name="connsiteX1" fmla="*/ 487680 w 4770120"/>
            <a:gd name="connsiteY1" fmla="*/ 182880 h 210670"/>
            <a:gd name="connsiteX2" fmla="*/ 4290060 w 4770120"/>
            <a:gd name="connsiteY2" fmla="*/ 198120 h 210670"/>
            <a:gd name="connsiteX3" fmla="*/ 4770120 w 4770120"/>
            <a:gd name="connsiteY3" fmla="*/ 0 h 210670"/>
            <a:gd name="connsiteX0" fmla="*/ 0 w 4770120"/>
            <a:gd name="connsiteY0" fmla="*/ 60960 h 203994"/>
            <a:gd name="connsiteX1" fmla="*/ 487680 w 4770120"/>
            <a:gd name="connsiteY1" fmla="*/ 182880 h 203994"/>
            <a:gd name="connsiteX2" fmla="*/ 4290060 w 4770120"/>
            <a:gd name="connsiteY2" fmla="*/ 198120 h 203994"/>
            <a:gd name="connsiteX3" fmla="*/ 4770120 w 4770120"/>
            <a:gd name="connsiteY3" fmla="*/ 0 h 203994"/>
            <a:gd name="connsiteX0" fmla="*/ 0 w 4770120"/>
            <a:gd name="connsiteY0" fmla="*/ 60960 h 216042"/>
            <a:gd name="connsiteX1" fmla="*/ 655320 w 4770120"/>
            <a:gd name="connsiteY1" fmla="*/ 198120 h 216042"/>
            <a:gd name="connsiteX2" fmla="*/ 4290060 w 4770120"/>
            <a:gd name="connsiteY2" fmla="*/ 198120 h 216042"/>
            <a:gd name="connsiteX3" fmla="*/ 4770120 w 4770120"/>
            <a:gd name="connsiteY3" fmla="*/ 0 h 216042"/>
            <a:gd name="connsiteX0" fmla="*/ 0 w 4770120"/>
            <a:gd name="connsiteY0" fmla="*/ 60960 h 213991"/>
            <a:gd name="connsiteX1" fmla="*/ 655320 w 4770120"/>
            <a:gd name="connsiteY1" fmla="*/ 198120 h 213991"/>
            <a:gd name="connsiteX2" fmla="*/ 4290060 w 4770120"/>
            <a:gd name="connsiteY2" fmla="*/ 198120 h 213991"/>
            <a:gd name="connsiteX3" fmla="*/ 4770120 w 4770120"/>
            <a:gd name="connsiteY3" fmla="*/ 0 h 213991"/>
            <a:gd name="connsiteX0" fmla="*/ 0 w 4770120"/>
            <a:gd name="connsiteY0" fmla="*/ 60960 h 213991"/>
            <a:gd name="connsiteX1" fmla="*/ 861060 w 4770120"/>
            <a:gd name="connsiteY1" fmla="*/ 198120 h 213991"/>
            <a:gd name="connsiteX2" fmla="*/ 4290060 w 4770120"/>
            <a:gd name="connsiteY2" fmla="*/ 198120 h 213991"/>
            <a:gd name="connsiteX3" fmla="*/ 4770120 w 4770120"/>
            <a:gd name="connsiteY3" fmla="*/ 0 h 213991"/>
            <a:gd name="connsiteX0" fmla="*/ 0 w 4770120"/>
            <a:gd name="connsiteY0" fmla="*/ 60960 h 229785"/>
            <a:gd name="connsiteX1" fmla="*/ 861060 w 4770120"/>
            <a:gd name="connsiteY1" fmla="*/ 198120 h 229785"/>
            <a:gd name="connsiteX2" fmla="*/ 4312920 w 4770120"/>
            <a:gd name="connsiteY2" fmla="*/ 213360 h 229785"/>
            <a:gd name="connsiteX3" fmla="*/ 4770120 w 4770120"/>
            <a:gd name="connsiteY3" fmla="*/ 0 h 229785"/>
            <a:gd name="connsiteX0" fmla="*/ 0 w 4770120"/>
            <a:gd name="connsiteY0" fmla="*/ 60960 h 219707"/>
            <a:gd name="connsiteX1" fmla="*/ 861060 w 4770120"/>
            <a:gd name="connsiteY1" fmla="*/ 198120 h 219707"/>
            <a:gd name="connsiteX2" fmla="*/ 4312920 w 4770120"/>
            <a:gd name="connsiteY2" fmla="*/ 213360 h 219707"/>
            <a:gd name="connsiteX3" fmla="*/ 4770120 w 4770120"/>
            <a:gd name="connsiteY3" fmla="*/ 0 h 219707"/>
            <a:gd name="connsiteX0" fmla="*/ 0 w 4770120"/>
            <a:gd name="connsiteY0" fmla="*/ 60960 h 216710"/>
            <a:gd name="connsiteX1" fmla="*/ 861060 w 4770120"/>
            <a:gd name="connsiteY1" fmla="*/ 198120 h 216710"/>
            <a:gd name="connsiteX2" fmla="*/ 4312920 w 4770120"/>
            <a:gd name="connsiteY2" fmla="*/ 213360 h 216710"/>
            <a:gd name="connsiteX3" fmla="*/ 4770120 w 4770120"/>
            <a:gd name="connsiteY3" fmla="*/ 0 h 216710"/>
            <a:gd name="connsiteX0" fmla="*/ 0 w 4736169"/>
            <a:gd name="connsiteY0" fmla="*/ 75905 h 242600"/>
            <a:gd name="connsiteX1" fmla="*/ 861060 w 4736169"/>
            <a:gd name="connsiteY1" fmla="*/ 213065 h 242600"/>
            <a:gd name="connsiteX2" fmla="*/ 4312920 w 4736169"/>
            <a:gd name="connsiteY2" fmla="*/ 228305 h 242600"/>
            <a:gd name="connsiteX3" fmla="*/ 4736169 w 4736169"/>
            <a:gd name="connsiteY3" fmla="*/ 0 h 242600"/>
            <a:gd name="connsiteX0" fmla="*/ 0 w 4736169"/>
            <a:gd name="connsiteY0" fmla="*/ 75905 h 242599"/>
            <a:gd name="connsiteX1" fmla="*/ 861060 w 4736169"/>
            <a:gd name="connsiteY1" fmla="*/ 213065 h 242599"/>
            <a:gd name="connsiteX2" fmla="*/ 4312920 w 4736169"/>
            <a:gd name="connsiteY2" fmla="*/ 228305 h 242599"/>
            <a:gd name="connsiteX3" fmla="*/ 4736169 w 4736169"/>
            <a:gd name="connsiteY3" fmla="*/ 0 h 242599"/>
            <a:gd name="connsiteX0" fmla="*/ 0 w 4736169"/>
            <a:gd name="connsiteY0" fmla="*/ 75905 h 228423"/>
            <a:gd name="connsiteX1" fmla="*/ 861060 w 4736169"/>
            <a:gd name="connsiteY1" fmla="*/ 213065 h 228423"/>
            <a:gd name="connsiteX2" fmla="*/ 4312920 w 4736169"/>
            <a:gd name="connsiteY2" fmla="*/ 228305 h 228423"/>
            <a:gd name="connsiteX3" fmla="*/ 4736169 w 4736169"/>
            <a:gd name="connsiteY3" fmla="*/ 0 h 228423"/>
            <a:gd name="connsiteX0" fmla="*/ 0 w 4736169"/>
            <a:gd name="connsiteY0" fmla="*/ 75905 h 235868"/>
            <a:gd name="connsiteX1" fmla="*/ 861060 w 4736169"/>
            <a:gd name="connsiteY1" fmla="*/ 213065 h 235868"/>
            <a:gd name="connsiteX2" fmla="*/ 3981898 w 4736169"/>
            <a:gd name="connsiteY2" fmla="*/ 235778 h 235868"/>
            <a:gd name="connsiteX3" fmla="*/ 4736169 w 4736169"/>
            <a:gd name="connsiteY3" fmla="*/ 0 h 235868"/>
            <a:gd name="connsiteX0" fmla="*/ 0 w 4736169"/>
            <a:gd name="connsiteY0" fmla="*/ 75905 h 235868"/>
            <a:gd name="connsiteX1" fmla="*/ 861060 w 4736169"/>
            <a:gd name="connsiteY1" fmla="*/ 213065 h 235868"/>
            <a:gd name="connsiteX2" fmla="*/ 3981898 w 4736169"/>
            <a:gd name="connsiteY2" fmla="*/ 235778 h 235868"/>
            <a:gd name="connsiteX3" fmla="*/ 4736169 w 4736169"/>
            <a:gd name="connsiteY3" fmla="*/ 0 h 235868"/>
            <a:gd name="connsiteX0" fmla="*/ 0 w 4846510"/>
            <a:gd name="connsiteY0" fmla="*/ 210414 h 392449"/>
            <a:gd name="connsiteX1" fmla="*/ 861060 w 4846510"/>
            <a:gd name="connsiteY1" fmla="*/ 347574 h 392449"/>
            <a:gd name="connsiteX2" fmla="*/ 3981898 w 4846510"/>
            <a:gd name="connsiteY2" fmla="*/ 370287 h 392449"/>
            <a:gd name="connsiteX3" fmla="*/ 4846510 w 4846510"/>
            <a:gd name="connsiteY3" fmla="*/ 0 h 392449"/>
            <a:gd name="connsiteX0" fmla="*/ 0 w 4846510"/>
            <a:gd name="connsiteY0" fmla="*/ 210414 h 391241"/>
            <a:gd name="connsiteX1" fmla="*/ 861060 w 4846510"/>
            <a:gd name="connsiteY1" fmla="*/ 347574 h 391241"/>
            <a:gd name="connsiteX2" fmla="*/ 3981898 w 4846510"/>
            <a:gd name="connsiteY2" fmla="*/ 370287 h 391241"/>
            <a:gd name="connsiteX3" fmla="*/ 4846510 w 4846510"/>
            <a:gd name="connsiteY3" fmla="*/ 0 h 391241"/>
            <a:gd name="connsiteX0" fmla="*/ 0 w 4846510"/>
            <a:gd name="connsiteY0" fmla="*/ 210414 h 370287"/>
            <a:gd name="connsiteX1" fmla="*/ 861060 w 4846510"/>
            <a:gd name="connsiteY1" fmla="*/ 347574 h 370287"/>
            <a:gd name="connsiteX2" fmla="*/ 3981898 w 4846510"/>
            <a:gd name="connsiteY2" fmla="*/ 370287 h 370287"/>
            <a:gd name="connsiteX3" fmla="*/ 4846510 w 4846510"/>
            <a:gd name="connsiteY3" fmla="*/ 0 h 370287"/>
            <a:gd name="connsiteX0" fmla="*/ 0 w 4846510"/>
            <a:gd name="connsiteY0" fmla="*/ 210414 h 370287"/>
            <a:gd name="connsiteX1" fmla="*/ 861060 w 4846510"/>
            <a:gd name="connsiteY1" fmla="*/ 347574 h 370287"/>
            <a:gd name="connsiteX2" fmla="*/ 3981898 w 4846510"/>
            <a:gd name="connsiteY2" fmla="*/ 370287 h 370287"/>
            <a:gd name="connsiteX3" fmla="*/ 4846510 w 4846510"/>
            <a:gd name="connsiteY3" fmla="*/ 0 h 370287"/>
            <a:gd name="connsiteX0" fmla="*/ 0 w 4846510"/>
            <a:gd name="connsiteY0" fmla="*/ 210414 h 370287"/>
            <a:gd name="connsiteX1" fmla="*/ 861060 w 4846510"/>
            <a:gd name="connsiteY1" fmla="*/ 347574 h 370287"/>
            <a:gd name="connsiteX2" fmla="*/ 3981898 w 4846510"/>
            <a:gd name="connsiteY2" fmla="*/ 370287 h 370287"/>
            <a:gd name="connsiteX3" fmla="*/ 4846510 w 4846510"/>
            <a:gd name="connsiteY3" fmla="*/ 0 h 370287"/>
            <a:gd name="connsiteX0" fmla="*/ 0 w 4846510"/>
            <a:gd name="connsiteY0" fmla="*/ 210414 h 370287"/>
            <a:gd name="connsiteX1" fmla="*/ 861060 w 4846510"/>
            <a:gd name="connsiteY1" fmla="*/ 347574 h 370287"/>
            <a:gd name="connsiteX2" fmla="*/ 3981898 w 4846510"/>
            <a:gd name="connsiteY2" fmla="*/ 370287 h 370287"/>
            <a:gd name="connsiteX3" fmla="*/ 4846510 w 4846510"/>
            <a:gd name="connsiteY3" fmla="*/ 0 h 370287"/>
            <a:gd name="connsiteX0" fmla="*/ 0 w 4846510"/>
            <a:gd name="connsiteY0" fmla="*/ 210414 h 390953"/>
            <a:gd name="connsiteX1" fmla="*/ 878035 w 4846510"/>
            <a:gd name="connsiteY1" fmla="*/ 340101 h 390953"/>
            <a:gd name="connsiteX2" fmla="*/ 3981898 w 4846510"/>
            <a:gd name="connsiteY2" fmla="*/ 370287 h 390953"/>
            <a:gd name="connsiteX3" fmla="*/ 4846510 w 4846510"/>
            <a:gd name="connsiteY3" fmla="*/ 0 h 390953"/>
            <a:gd name="connsiteX0" fmla="*/ 0 w 4846510"/>
            <a:gd name="connsiteY0" fmla="*/ 210414 h 390953"/>
            <a:gd name="connsiteX1" fmla="*/ 878035 w 4846510"/>
            <a:gd name="connsiteY1" fmla="*/ 340101 h 390953"/>
            <a:gd name="connsiteX2" fmla="*/ 3981898 w 4846510"/>
            <a:gd name="connsiteY2" fmla="*/ 370287 h 390953"/>
            <a:gd name="connsiteX3" fmla="*/ 4846510 w 4846510"/>
            <a:gd name="connsiteY3" fmla="*/ 0 h 390953"/>
            <a:gd name="connsiteX0" fmla="*/ 0 w 4846510"/>
            <a:gd name="connsiteY0" fmla="*/ 210414 h 390953"/>
            <a:gd name="connsiteX1" fmla="*/ 878035 w 4846510"/>
            <a:gd name="connsiteY1" fmla="*/ 340101 h 390953"/>
            <a:gd name="connsiteX2" fmla="*/ 3981898 w 4846510"/>
            <a:gd name="connsiteY2" fmla="*/ 370287 h 390953"/>
            <a:gd name="connsiteX3" fmla="*/ 4846510 w 4846510"/>
            <a:gd name="connsiteY3" fmla="*/ 0 h 390953"/>
            <a:gd name="connsiteX0" fmla="*/ 0 w 4846510"/>
            <a:gd name="connsiteY0" fmla="*/ 210414 h 390953"/>
            <a:gd name="connsiteX1" fmla="*/ 878035 w 4846510"/>
            <a:gd name="connsiteY1" fmla="*/ 340101 h 390953"/>
            <a:gd name="connsiteX2" fmla="*/ 3981898 w 4846510"/>
            <a:gd name="connsiteY2" fmla="*/ 370287 h 390953"/>
            <a:gd name="connsiteX3" fmla="*/ 4846510 w 4846510"/>
            <a:gd name="connsiteY3" fmla="*/ 0 h 390953"/>
            <a:gd name="connsiteX0" fmla="*/ 0 w 4846510"/>
            <a:gd name="connsiteY0" fmla="*/ 210414 h 378445"/>
            <a:gd name="connsiteX1" fmla="*/ 878035 w 4846510"/>
            <a:gd name="connsiteY1" fmla="*/ 340101 h 378445"/>
            <a:gd name="connsiteX2" fmla="*/ 3981898 w 4846510"/>
            <a:gd name="connsiteY2" fmla="*/ 370287 h 378445"/>
            <a:gd name="connsiteX3" fmla="*/ 4846510 w 4846510"/>
            <a:gd name="connsiteY3" fmla="*/ 0 h 3784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846510" h="378445">
              <a:moveTo>
                <a:pt x="0" y="210414"/>
              </a:moveTo>
              <a:cubicBezTo>
                <a:pt x="280799" y="347574"/>
                <a:pt x="420582" y="330039"/>
                <a:pt x="878035" y="340101"/>
              </a:cubicBezTo>
              <a:cubicBezTo>
                <a:pt x="1335488" y="350163"/>
                <a:pt x="3507216" y="397079"/>
                <a:pt x="3981898" y="370287"/>
              </a:cubicBezTo>
              <a:cubicBezTo>
                <a:pt x="4456580" y="343495"/>
                <a:pt x="4689515" y="339762"/>
                <a:pt x="4846510" y="0"/>
              </a:cubicBezTo>
            </a:path>
          </a:pathLst>
        </a:custGeom>
        <a:noFill/>
        <a:ln>
          <a:prstDash val="sysDash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190500</xdr:colOff>
      <xdr:row>28</xdr:row>
      <xdr:rowOff>99060</xdr:rowOff>
    </xdr:from>
    <xdr:to>
      <xdr:col>33</xdr:col>
      <xdr:colOff>137160</xdr:colOff>
      <xdr:row>30</xdr:row>
      <xdr:rowOff>45720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6DC708B5-3D29-48ED-9F20-AD48E6AD9518}"/>
            </a:ext>
          </a:extLst>
        </xdr:cNvPr>
        <xdr:cNvSpPr/>
      </xdr:nvSpPr>
      <xdr:spPr>
        <a:xfrm>
          <a:off x="13822680" y="5394960"/>
          <a:ext cx="861060" cy="312420"/>
        </a:xfrm>
        <a:prstGeom prst="roundRect">
          <a:avLst>
            <a:gd name="adj" fmla="val 43496"/>
          </a:avLst>
        </a:prstGeom>
        <a:noFill/>
        <a:ln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7"/>
  <sheetViews>
    <sheetView topLeftCell="A22" workbookViewId="0">
      <selection activeCell="F34" sqref="F34"/>
    </sheetView>
  </sheetViews>
  <sheetFormatPr defaultRowHeight="14.4" x14ac:dyDescent="0.3"/>
  <cols>
    <col min="2" max="2" width="12.109375" customWidth="1"/>
    <col min="3" max="26" width="6.88671875" customWidth="1"/>
  </cols>
  <sheetData>
    <row r="1" spans="2:19" s="93" customFormat="1" ht="25.8" x14ac:dyDescent="0.5">
      <c r="B1" s="156" t="s">
        <v>60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2:19" ht="31.8" thickBot="1" x14ac:dyDescent="0.35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P2" s="133" t="s">
        <v>68</v>
      </c>
      <c r="R2" s="92" t="s">
        <v>59</v>
      </c>
    </row>
    <row r="3" spans="2:19" x14ac:dyDescent="0.3">
      <c r="B3" t="s">
        <v>16</v>
      </c>
      <c r="C3" s="13">
        <v>-12.3</v>
      </c>
      <c r="D3" s="9">
        <v>-8.4</v>
      </c>
      <c r="E3" s="8">
        <v>-1.9</v>
      </c>
      <c r="F3" s="4">
        <v>5.0999999999999996</v>
      </c>
      <c r="G3" s="12">
        <v>9.8000000000000007</v>
      </c>
      <c r="H3" s="7">
        <v>13.6</v>
      </c>
      <c r="I3" s="6">
        <v>17.600000000000001</v>
      </c>
      <c r="J3" s="14">
        <v>19.8</v>
      </c>
      <c r="K3" s="7">
        <v>16</v>
      </c>
      <c r="L3" s="12">
        <v>8.9</v>
      </c>
      <c r="M3" s="3">
        <v>-0.9</v>
      </c>
      <c r="N3" s="9">
        <v>-9.1</v>
      </c>
      <c r="P3" s="134" t="s">
        <v>16</v>
      </c>
      <c r="R3" s="176">
        <f>FACT(12)</f>
        <v>479001600</v>
      </c>
      <c r="S3" s="177"/>
    </row>
    <row r="4" spans="2:19" x14ac:dyDescent="0.3">
      <c r="B4" t="s">
        <v>20</v>
      </c>
      <c r="C4" s="2">
        <v>-6.3</v>
      </c>
      <c r="D4" s="2">
        <v>-6.6</v>
      </c>
      <c r="E4" s="3">
        <v>-0.5</v>
      </c>
      <c r="F4" s="12">
        <v>9.1999999999999993</v>
      </c>
      <c r="G4" s="7">
        <v>15.9</v>
      </c>
      <c r="H4" s="14">
        <v>21</v>
      </c>
      <c r="I4" s="15">
        <v>23.6</v>
      </c>
      <c r="J4" s="14">
        <v>22.3</v>
      </c>
      <c r="K4" s="7">
        <v>15.6</v>
      </c>
      <c r="L4" s="12">
        <v>8</v>
      </c>
      <c r="M4" s="3">
        <v>0.3</v>
      </c>
      <c r="N4" s="2">
        <v>-4.7</v>
      </c>
      <c r="P4" s="134" t="s">
        <v>20</v>
      </c>
    </row>
    <row r="5" spans="2:19" x14ac:dyDescent="0.3">
      <c r="B5" t="s">
        <v>12</v>
      </c>
      <c r="C5" s="2">
        <v>-6.5</v>
      </c>
      <c r="D5" s="2">
        <v>-6.7</v>
      </c>
      <c r="E5" s="3">
        <v>-1</v>
      </c>
      <c r="F5" s="4">
        <v>6.7</v>
      </c>
      <c r="G5" s="5">
        <v>13.2</v>
      </c>
      <c r="H5" s="6">
        <v>17</v>
      </c>
      <c r="I5" s="6">
        <v>19.2</v>
      </c>
      <c r="J5" s="6">
        <v>17</v>
      </c>
      <c r="K5" s="5">
        <v>11.3</v>
      </c>
      <c r="L5" s="4">
        <v>5.6</v>
      </c>
      <c r="M5" s="3">
        <v>-1.2</v>
      </c>
      <c r="N5" s="2">
        <v>-5.2</v>
      </c>
      <c r="P5" s="134" t="s">
        <v>12</v>
      </c>
    </row>
    <row r="6" spans="2:19" x14ac:dyDescent="0.3">
      <c r="B6" t="s">
        <v>18</v>
      </c>
      <c r="C6" s="9">
        <v>-10.1</v>
      </c>
      <c r="D6" s="9">
        <v>-9.6999999999999993</v>
      </c>
      <c r="E6" s="2">
        <v>-5.5</v>
      </c>
      <c r="F6" s="3">
        <v>-0.7</v>
      </c>
      <c r="G6" s="11">
        <v>4</v>
      </c>
      <c r="H6" s="12">
        <v>9.1999999999999993</v>
      </c>
      <c r="I6" s="5">
        <v>12.8</v>
      </c>
      <c r="J6" s="5">
        <v>11.1</v>
      </c>
      <c r="K6" s="4">
        <v>7</v>
      </c>
      <c r="L6" s="11">
        <v>1.5</v>
      </c>
      <c r="M6" s="2">
        <v>-4.8</v>
      </c>
      <c r="N6" s="9">
        <v>-8.1999999999999993</v>
      </c>
      <c r="P6" s="134" t="s">
        <v>18</v>
      </c>
    </row>
    <row r="7" spans="2:19" x14ac:dyDescent="0.3">
      <c r="B7" t="s">
        <v>14</v>
      </c>
      <c r="C7" s="9">
        <v>-8.9</v>
      </c>
      <c r="D7" s="9">
        <v>-8.8000000000000007</v>
      </c>
      <c r="E7" s="8">
        <v>-2.6</v>
      </c>
      <c r="F7" s="4">
        <v>6.1</v>
      </c>
      <c r="G7" s="5">
        <v>12.9</v>
      </c>
      <c r="H7" s="6">
        <v>17.2</v>
      </c>
      <c r="I7" s="6">
        <v>19.399999999999999</v>
      </c>
      <c r="J7" s="6">
        <v>16.899999999999999</v>
      </c>
      <c r="K7" s="5">
        <v>11.1</v>
      </c>
      <c r="L7" s="4">
        <v>4.7</v>
      </c>
      <c r="M7" s="8">
        <v>-2.8</v>
      </c>
      <c r="N7" s="2">
        <v>-7.3</v>
      </c>
      <c r="P7" s="134" t="s">
        <v>67</v>
      </c>
    </row>
    <row r="8" spans="2:19" x14ac:dyDescent="0.3">
      <c r="B8" t="s">
        <v>15</v>
      </c>
      <c r="C8" s="10">
        <v>-16.5</v>
      </c>
      <c r="D8" s="10">
        <v>-14.8</v>
      </c>
      <c r="E8" s="9">
        <v>-7.6</v>
      </c>
      <c r="F8" s="11">
        <v>2.2999999999999998</v>
      </c>
      <c r="G8" s="5">
        <v>11.8</v>
      </c>
      <c r="H8" s="6">
        <v>17.100000000000001</v>
      </c>
      <c r="I8" s="6">
        <v>19.399999999999999</v>
      </c>
      <c r="J8" s="6">
        <v>16.600000000000001</v>
      </c>
      <c r="K8" s="12">
        <v>10.199999999999999</v>
      </c>
      <c r="L8" s="11">
        <v>3.1</v>
      </c>
      <c r="M8" s="2">
        <v>-6.9</v>
      </c>
      <c r="N8" s="10">
        <v>-14</v>
      </c>
      <c r="P8" s="134" t="s">
        <v>15</v>
      </c>
    </row>
    <row r="9" spans="2:19" x14ac:dyDescent="0.3">
      <c r="B9" t="s">
        <v>21</v>
      </c>
      <c r="C9" s="16">
        <v>-46.4</v>
      </c>
      <c r="D9" s="17">
        <v>-42</v>
      </c>
      <c r="E9" s="18">
        <v>-31.2</v>
      </c>
      <c r="F9" s="10">
        <v>-13.6</v>
      </c>
      <c r="G9" s="11">
        <v>2.7</v>
      </c>
      <c r="H9" s="5">
        <v>12.6</v>
      </c>
      <c r="I9" s="7">
        <v>14.9</v>
      </c>
      <c r="J9" s="12">
        <v>10.3</v>
      </c>
      <c r="K9" s="11">
        <v>2.2999999999999998</v>
      </c>
      <c r="L9" s="10">
        <v>-14.8</v>
      </c>
      <c r="M9" s="19">
        <v>-35.200000000000003</v>
      </c>
      <c r="N9" s="16">
        <v>-45.5</v>
      </c>
      <c r="P9" s="134" t="s">
        <v>21</v>
      </c>
    </row>
    <row r="10" spans="2:19" x14ac:dyDescent="0.3">
      <c r="B10" t="s">
        <v>19</v>
      </c>
      <c r="C10" s="9">
        <v>-10.3</v>
      </c>
      <c r="D10" s="9">
        <v>-10</v>
      </c>
      <c r="E10" s="2">
        <v>-7.3</v>
      </c>
      <c r="F10" s="11">
        <v>3.7</v>
      </c>
      <c r="G10" s="5">
        <v>12.5</v>
      </c>
      <c r="H10" s="6">
        <v>18</v>
      </c>
      <c r="I10" s="14">
        <v>19.600000000000001</v>
      </c>
      <c r="J10" s="6">
        <v>16.899999999999999</v>
      </c>
      <c r="K10" s="12">
        <v>10.4</v>
      </c>
      <c r="L10" s="11">
        <v>3.5</v>
      </c>
      <c r="M10" s="2">
        <v>-7.3</v>
      </c>
      <c r="N10" s="13">
        <v>-10.8</v>
      </c>
      <c r="P10" s="134" t="s">
        <v>19</v>
      </c>
    </row>
    <row r="11" spans="2:19" x14ac:dyDescent="0.3">
      <c r="B11" t="s">
        <v>13</v>
      </c>
      <c r="C11" s="2">
        <v>-5.5</v>
      </c>
      <c r="D11" s="2">
        <v>-5.8</v>
      </c>
      <c r="E11" s="3">
        <v>-1.3</v>
      </c>
      <c r="F11" s="4">
        <v>5.0999999999999996</v>
      </c>
      <c r="G11" s="5">
        <v>11.3</v>
      </c>
      <c r="H11" s="7">
        <v>15.7</v>
      </c>
      <c r="I11" s="6">
        <v>18.8</v>
      </c>
      <c r="J11" s="6">
        <v>16.899999999999999</v>
      </c>
      <c r="K11" s="5">
        <v>11.6</v>
      </c>
      <c r="L11" s="4">
        <v>6.2</v>
      </c>
      <c r="M11" s="3">
        <v>0.1</v>
      </c>
      <c r="N11" s="8">
        <v>-3.7</v>
      </c>
      <c r="P11" s="134" t="s">
        <v>66</v>
      </c>
    </row>
    <row r="12" spans="2:19" x14ac:dyDescent="0.3">
      <c r="B12" t="s">
        <v>17</v>
      </c>
      <c r="C12" s="4">
        <v>6.1</v>
      </c>
      <c r="D12" s="4">
        <v>6</v>
      </c>
      <c r="E12" s="12">
        <v>8.1999999999999993</v>
      </c>
      <c r="F12" s="5">
        <v>12.1</v>
      </c>
      <c r="G12" s="7">
        <v>16</v>
      </c>
      <c r="H12" s="14">
        <v>20.2</v>
      </c>
      <c r="I12" s="15">
        <v>23.2</v>
      </c>
      <c r="J12" s="15">
        <v>23.6</v>
      </c>
      <c r="K12" s="14">
        <v>20</v>
      </c>
      <c r="L12" s="7">
        <v>15.8</v>
      </c>
      <c r="M12" s="5">
        <v>11.1</v>
      </c>
      <c r="N12" s="12">
        <v>8.1</v>
      </c>
      <c r="P12" s="134" t="s">
        <v>17</v>
      </c>
    </row>
    <row r="13" spans="2:19" x14ac:dyDescent="0.3">
      <c r="B13" t="s">
        <v>23</v>
      </c>
      <c r="C13" s="2">
        <v>-7.5</v>
      </c>
      <c r="D13" s="9">
        <v>-7.9</v>
      </c>
      <c r="E13" s="8">
        <v>-2.4</v>
      </c>
      <c r="F13" s="12">
        <v>7.5</v>
      </c>
      <c r="G13" s="7">
        <v>14.5</v>
      </c>
      <c r="H13" s="6">
        <v>18.399999999999999</v>
      </c>
      <c r="I13" s="14">
        <v>20.399999999999999</v>
      </c>
      <c r="J13" s="6">
        <v>18.7</v>
      </c>
      <c r="K13" s="5">
        <v>12.7</v>
      </c>
      <c r="L13" s="4">
        <v>6.1</v>
      </c>
      <c r="M13" s="3">
        <v>-1.4</v>
      </c>
      <c r="N13" s="2">
        <v>-6.3</v>
      </c>
      <c r="P13" s="134" t="s">
        <v>23</v>
      </c>
    </row>
    <row r="14" spans="2:19" x14ac:dyDescent="0.3">
      <c r="B14" t="s">
        <v>22</v>
      </c>
      <c r="C14" s="2">
        <v>-6.6</v>
      </c>
      <c r="D14" s="2">
        <v>-7</v>
      </c>
      <c r="E14" s="8">
        <v>-1.6</v>
      </c>
      <c r="F14" s="12">
        <v>8.3000000000000007</v>
      </c>
      <c r="G14" s="7">
        <v>15.3</v>
      </c>
      <c r="H14" s="6">
        <v>19.399999999999999</v>
      </c>
      <c r="I14" s="14">
        <v>21.4</v>
      </c>
      <c r="J14" s="14">
        <v>20.100000000000001</v>
      </c>
      <c r="K14" s="7">
        <v>14</v>
      </c>
      <c r="L14" s="4">
        <v>7.1</v>
      </c>
      <c r="M14" s="3">
        <v>-0.3</v>
      </c>
      <c r="N14" s="2">
        <v>-5.3</v>
      </c>
      <c r="P14" s="134" t="s">
        <v>22</v>
      </c>
    </row>
    <row r="17" spans="2:27" s="40" customFormat="1" ht="25.8" x14ac:dyDescent="0.3">
      <c r="L17" s="145"/>
      <c r="M17" s="145"/>
      <c r="O17" s="158" t="s">
        <v>62</v>
      </c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2:27" x14ac:dyDescent="0.3">
      <c r="N18" s="147" t="s">
        <v>28</v>
      </c>
      <c r="O18">
        <f>INDEX($L$21:$M$32,O$20,1)</f>
        <v>0.75252779581822171</v>
      </c>
      <c r="P18">
        <f t="shared" ref="P18:Z18" si="0">INDEX($L$21:$M$32,P$20,1)</f>
        <v>0.84997534572123845</v>
      </c>
      <c r="Q18">
        <f t="shared" si="0"/>
        <v>0.97302105798683869</v>
      </c>
      <c r="R18">
        <f t="shared" si="0"/>
        <v>1.203695407458756</v>
      </c>
      <c r="S18">
        <f t="shared" si="0"/>
        <v>0.9829112570814732</v>
      </c>
      <c r="T18">
        <f t="shared" si="0"/>
        <v>0.96022197680554688</v>
      </c>
      <c r="U18">
        <f t="shared" si="0"/>
        <v>1.107411410390402</v>
      </c>
      <c r="V18">
        <f t="shared" si="0"/>
        <v>0.95934931217954977</v>
      </c>
      <c r="W18">
        <f t="shared" si="0"/>
        <v>1.0463248865706007</v>
      </c>
      <c r="X18">
        <f t="shared" si="0"/>
        <v>0.76067266566086189</v>
      </c>
      <c r="Y18">
        <f t="shared" si="0"/>
        <v>0.92007940400967747</v>
      </c>
      <c r="Z18">
        <f t="shared" si="0"/>
        <v>0.88662726001311931</v>
      </c>
      <c r="AA18" s="46"/>
    </row>
    <row r="19" spans="2:27" ht="16.2" customHeight="1" x14ac:dyDescent="0.35">
      <c r="B19" s="154" t="s">
        <v>61</v>
      </c>
      <c r="C19" s="154"/>
      <c r="D19" s="155"/>
      <c r="E19" s="157" t="s">
        <v>28</v>
      </c>
      <c r="F19" s="157"/>
      <c r="G19" s="157"/>
      <c r="H19" s="157" t="s">
        <v>29</v>
      </c>
      <c r="I19" s="157"/>
      <c r="J19" s="157"/>
      <c r="K19" s="87"/>
      <c r="N19" s="147" t="s">
        <v>56</v>
      </c>
      <c r="O19">
        <f>INDEX($L$21:$M$32,O$20,2)</f>
        <v>2.3020892833805209</v>
      </c>
      <c r="P19">
        <f t="shared" ref="P19:Z19" si="1">INDEX($L$21:$M$32,P$20,2)</f>
        <v>0.77667151713747673</v>
      </c>
      <c r="Q19">
        <f t="shared" si="1"/>
        <v>0.65653468695853368</v>
      </c>
      <c r="R19">
        <f t="shared" si="1"/>
        <v>0.57741309420145737</v>
      </c>
      <c r="S19">
        <f t="shared" si="1"/>
        <v>0.76794487087750496</v>
      </c>
      <c r="T19">
        <f t="shared" si="1"/>
        <v>1.447168838111965</v>
      </c>
      <c r="U19">
        <f t="shared" si="1"/>
        <v>2.4920392836392367</v>
      </c>
      <c r="V19">
        <f t="shared" si="1"/>
        <v>1.2807807827551723</v>
      </c>
      <c r="W19">
        <f t="shared" si="1"/>
        <v>0.52912565156294755</v>
      </c>
      <c r="X19">
        <f t="shared" si="1"/>
        <v>0.69318660125041454</v>
      </c>
      <c r="Y19">
        <f t="shared" si="1"/>
        <v>0.72314808674298381</v>
      </c>
      <c r="Z19">
        <f t="shared" si="1"/>
        <v>0.73332917404628406</v>
      </c>
      <c r="AA19" s="46"/>
    </row>
    <row r="20" spans="2:27" x14ac:dyDescent="0.3">
      <c r="C20" t="s">
        <v>28</v>
      </c>
      <c r="D20" t="s">
        <v>29</v>
      </c>
      <c r="E20" s="86" t="s">
        <v>54</v>
      </c>
      <c r="F20" s="86" t="s">
        <v>25</v>
      </c>
      <c r="G20" s="86" t="s">
        <v>55</v>
      </c>
      <c r="H20" s="86" t="s">
        <v>54</v>
      </c>
      <c r="I20" s="86" t="s">
        <v>25</v>
      </c>
      <c r="J20" s="86" t="s">
        <v>55</v>
      </c>
      <c r="L20" s="146" t="s">
        <v>28</v>
      </c>
      <c r="M20" s="144" t="s">
        <v>56</v>
      </c>
      <c r="N20" s="34" t="s">
        <v>57</v>
      </c>
      <c r="O20" s="120">
        <v>1</v>
      </c>
      <c r="P20" s="118">
        <v>2</v>
      </c>
      <c r="Q20" s="118">
        <v>3</v>
      </c>
      <c r="R20" s="118">
        <v>4</v>
      </c>
      <c r="S20" s="118">
        <v>5</v>
      </c>
      <c r="T20" s="118">
        <v>6</v>
      </c>
      <c r="U20" s="118">
        <v>7</v>
      </c>
      <c r="V20" s="118">
        <v>8</v>
      </c>
      <c r="W20" s="118">
        <v>9</v>
      </c>
      <c r="X20" s="118">
        <v>10</v>
      </c>
      <c r="Y20" s="118">
        <v>11</v>
      </c>
      <c r="Z20" s="121">
        <v>12</v>
      </c>
    </row>
    <row r="21" spans="2:27" x14ac:dyDescent="0.3">
      <c r="B21" t="s">
        <v>16</v>
      </c>
      <c r="C21" t="s">
        <v>38</v>
      </c>
      <c r="D21" t="s">
        <v>39</v>
      </c>
      <c r="E21" s="46">
        <v>43</v>
      </c>
      <c r="F21" s="47">
        <v>7</v>
      </c>
      <c r="G21" s="48">
        <f t="shared" ref="G21:G32" si="2">(E21+F21/60)*PI()/180</f>
        <v>0.75252779581822171</v>
      </c>
      <c r="H21" s="46">
        <v>131</v>
      </c>
      <c r="I21" s="47">
        <v>54</v>
      </c>
      <c r="J21" s="48">
        <f t="shared" ref="J21:J32" si="3">(H21+I21/60)*PI()/180</f>
        <v>2.3020892833805209</v>
      </c>
      <c r="L21" s="47">
        <f>G21</f>
        <v>0.75252779581822171</v>
      </c>
      <c r="M21" s="47">
        <f>J21</f>
        <v>2.3020892833805209</v>
      </c>
      <c r="N21" s="117">
        <v>1</v>
      </c>
      <c r="O21" s="88">
        <f t="shared" ref="O21:Z32" si="4">6400*ACOS(SIN($L21)*SIN(O$18)+COS($L21)*COS(O$18)*COS(O$19-$M21))</f>
        <v>0</v>
      </c>
      <c r="P21" s="44">
        <f t="shared" si="4"/>
        <v>6437.7204405053017</v>
      </c>
      <c r="Q21" s="44">
        <f t="shared" si="4"/>
        <v>6445.7108703365948</v>
      </c>
      <c r="R21" s="44">
        <f t="shared" si="4"/>
        <v>5952.3486947714364</v>
      </c>
      <c r="S21" s="44">
        <f t="shared" si="4"/>
        <v>6065.1080593459055</v>
      </c>
      <c r="T21" s="44">
        <f t="shared" si="4"/>
        <v>3733.0448497038233</v>
      </c>
      <c r="U21" s="44">
        <f t="shared" si="4"/>
        <v>2376.9913270856277</v>
      </c>
      <c r="V21" s="44">
        <f t="shared" si="4"/>
        <v>4342.6192122434795</v>
      </c>
      <c r="W21" s="44">
        <f t="shared" si="4"/>
        <v>6566.5684893061498</v>
      </c>
      <c r="X21" s="44">
        <f t="shared" si="4"/>
        <v>7058.2212628475008</v>
      </c>
      <c r="Y21" s="44">
        <f t="shared" si="4"/>
        <v>6400.6708853949322</v>
      </c>
      <c r="Z21" s="45">
        <f t="shared" si="4"/>
        <v>6473.4990719116186</v>
      </c>
    </row>
    <row r="22" spans="2:27" x14ac:dyDescent="0.3">
      <c r="B22" t="s">
        <v>20</v>
      </c>
      <c r="C22" t="s">
        <v>46</v>
      </c>
      <c r="D22" t="s">
        <v>47</v>
      </c>
      <c r="E22" s="46">
        <v>48</v>
      </c>
      <c r="F22" s="47">
        <v>42</v>
      </c>
      <c r="G22" s="48">
        <f t="shared" si="2"/>
        <v>0.84997534572123845</v>
      </c>
      <c r="H22" s="46">
        <v>44</v>
      </c>
      <c r="I22" s="47">
        <v>30</v>
      </c>
      <c r="J22" s="48">
        <f t="shared" si="3"/>
        <v>0.77667151713747673</v>
      </c>
      <c r="L22" s="47">
        <f t="shared" ref="L22:L32" si="5">G22</f>
        <v>0.84997534572123845</v>
      </c>
      <c r="M22" s="47">
        <f t="shared" ref="M22:M32" si="6">J22</f>
        <v>0.77667151713747673</v>
      </c>
      <c r="N22" s="118">
        <v>2</v>
      </c>
      <c r="O22" s="46">
        <f t="shared" si="4"/>
        <v>6437.7204405053017</v>
      </c>
      <c r="P22" s="60">
        <f t="shared" si="4"/>
        <v>0</v>
      </c>
      <c r="Q22" s="47">
        <f t="shared" si="4"/>
        <v>916.58324496690966</v>
      </c>
      <c r="R22" s="47">
        <f t="shared" si="4"/>
        <v>2348.8786699272155</v>
      </c>
      <c r="S22" s="47">
        <f t="shared" si="4"/>
        <v>851.46255476086458</v>
      </c>
      <c r="T22" s="47">
        <f t="shared" si="4"/>
        <v>2704.8952327216325</v>
      </c>
      <c r="U22" s="47">
        <f t="shared" si="4"/>
        <v>5694.9608970280269</v>
      </c>
      <c r="V22" s="47">
        <f t="shared" si="4"/>
        <v>2095.10655955025</v>
      </c>
      <c r="W22" s="47">
        <f t="shared" si="4"/>
        <v>1552.8028242203418</v>
      </c>
      <c r="X22" s="47">
        <f t="shared" si="4"/>
        <v>680.64623735161547</v>
      </c>
      <c r="Y22" s="47">
        <f t="shared" si="4"/>
        <v>498.2425852606255</v>
      </c>
      <c r="Z22" s="48">
        <f t="shared" si="4"/>
        <v>295.17043612561338</v>
      </c>
    </row>
    <row r="23" spans="2:27" x14ac:dyDescent="0.3">
      <c r="B23" t="s">
        <v>12</v>
      </c>
      <c r="C23" t="s">
        <v>30</v>
      </c>
      <c r="D23" t="s">
        <v>31</v>
      </c>
      <c r="E23" s="46">
        <v>55</v>
      </c>
      <c r="F23" s="47">
        <v>45</v>
      </c>
      <c r="G23" s="48">
        <f t="shared" si="2"/>
        <v>0.97302105798683869</v>
      </c>
      <c r="H23" s="46">
        <v>37</v>
      </c>
      <c r="I23" s="47">
        <v>37</v>
      </c>
      <c r="J23" s="48">
        <f t="shared" si="3"/>
        <v>0.65653468695853368</v>
      </c>
      <c r="L23" s="47">
        <f t="shared" si="5"/>
        <v>0.97302105798683869</v>
      </c>
      <c r="M23" s="47">
        <f t="shared" si="6"/>
        <v>0.65653468695853368</v>
      </c>
      <c r="N23" s="118">
        <v>3</v>
      </c>
      <c r="O23" s="46">
        <f t="shared" si="4"/>
        <v>6445.7108703365948</v>
      </c>
      <c r="P23" s="47">
        <f t="shared" si="4"/>
        <v>916.58324496690966</v>
      </c>
      <c r="Q23" s="60">
        <f t="shared" si="4"/>
        <v>0</v>
      </c>
      <c r="R23" s="47">
        <f t="shared" si="4"/>
        <v>1493.9025389194569</v>
      </c>
      <c r="S23" s="47">
        <f t="shared" si="4"/>
        <v>403.21971805337427</v>
      </c>
      <c r="T23" s="47">
        <f t="shared" si="4"/>
        <v>2824.1244176119226</v>
      </c>
      <c r="U23" s="47">
        <f t="shared" si="4"/>
        <v>5323.0047184462337</v>
      </c>
      <c r="V23" s="47">
        <f t="shared" si="4"/>
        <v>2247.4116447352258</v>
      </c>
      <c r="W23" s="47">
        <f t="shared" si="4"/>
        <v>638.33482268421449</v>
      </c>
      <c r="X23" s="47">
        <f t="shared" si="4"/>
        <v>1367.3192773492758</v>
      </c>
      <c r="Y23" s="47">
        <f t="shared" si="4"/>
        <v>420.45369413729787</v>
      </c>
      <c r="Z23" s="48">
        <f t="shared" si="4"/>
        <v>625.87918964229766</v>
      </c>
    </row>
    <row r="24" spans="2:27" x14ac:dyDescent="0.3">
      <c r="B24" t="s">
        <v>18</v>
      </c>
      <c r="C24" t="s">
        <v>42</v>
      </c>
      <c r="D24" t="s">
        <v>43</v>
      </c>
      <c r="E24" s="46">
        <v>68</v>
      </c>
      <c r="F24" s="47">
        <v>58</v>
      </c>
      <c r="G24" s="48">
        <f t="shared" si="2"/>
        <v>1.203695407458756</v>
      </c>
      <c r="H24" s="46">
        <v>33</v>
      </c>
      <c r="I24" s="47">
        <v>5</v>
      </c>
      <c r="J24" s="48">
        <f t="shared" si="3"/>
        <v>0.57741309420145737</v>
      </c>
      <c r="L24" s="47">
        <f t="shared" si="5"/>
        <v>1.203695407458756</v>
      </c>
      <c r="M24" s="47">
        <f t="shared" si="6"/>
        <v>0.57741309420145737</v>
      </c>
      <c r="N24" s="118">
        <v>4</v>
      </c>
      <c r="O24" s="46">
        <f t="shared" si="4"/>
        <v>5952.3486947714364</v>
      </c>
      <c r="P24" s="47">
        <f t="shared" si="4"/>
        <v>2348.8786699272155</v>
      </c>
      <c r="Q24" s="47">
        <f t="shared" si="4"/>
        <v>1493.9025389194569</v>
      </c>
      <c r="R24" s="60">
        <f t="shared" si="4"/>
        <v>0</v>
      </c>
      <c r="S24" s="47">
        <f t="shared" si="4"/>
        <v>1514.6945853465013</v>
      </c>
      <c r="T24" s="47">
        <f t="shared" si="4"/>
        <v>2923.6696760941782</v>
      </c>
      <c r="U24" s="47">
        <f t="shared" si="4"/>
        <v>4318.3910189222634</v>
      </c>
      <c r="V24" s="47">
        <f t="shared" si="4"/>
        <v>2554.4663578430955</v>
      </c>
      <c r="W24" s="47">
        <f t="shared" si="4"/>
        <v>1015.6905498134364</v>
      </c>
      <c r="X24" s="47">
        <f t="shared" si="4"/>
        <v>2861.2194160189047</v>
      </c>
      <c r="Y24" s="47">
        <f t="shared" si="4"/>
        <v>1867.1296016228553</v>
      </c>
      <c r="Z24" s="48">
        <f t="shared" si="4"/>
        <v>2084.980887828513</v>
      </c>
    </row>
    <row r="25" spans="2:27" x14ac:dyDescent="0.3">
      <c r="B25" t="s">
        <v>14</v>
      </c>
      <c r="C25" t="s">
        <v>34</v>
      </c>
      <c r="D25" t="s">
        <v>35</v>
      </c>
      <c r="E25" s="46">
        <v>56</v>
      </c>
      <c r="F25" s="47">
        <v>19</v>
      </c>
      <c r="G25" s="48">
        <f t="shared" si="2"/>
        <v>0.9829112570814732</v>
      </c>
      <c r="H25" s="46">
        <v>44</v>
      </c>
      <c r="I25" s="47">
        <v>0</v>
      </c>
      <c r="J25" s="48">
        <f t="shared" si="3"/>
        <v>0.76794487087750496</v>
      </c>
      <c r="L25" s="47">
        <f t="shared" si="5"/>
        <v>0.9829112570814732</v>
      </c>
      <c r="M25" s="47">
        <f t="shared" si="6"/>
        <v>0.76794487087750496</v>
      </c>
      <c r="N25" s="118">
        <v>5</v>
      </c>
      <c r="O25" s="46">
        <f t="shared" si="4"/>
        <v>6065.1080593459055</v>
      </c>
      <c r="P25" s="47">
        <f t="shared" si="4"/>
        <v>851.46255476086458</v>
      </c>
      <c r="Q25" s="47">
        <f t="shared" si="4"/>
        <v>403.21971805337427</v>
      </c>
      <c r="R25" s="47">
        <f t="shared" si="4"/>
        <v>1514.6945853465013</v>
      </c>
      <c r="S25" s="60">
        <f t="shared" si="4"/>
        <v>0</v>
      </c>
      <c r="T25" s="47">
        <f t="shared" si="4"/>
        <v>2423.24028301625</v>
      </c>
      <c r="U25" s="47">
        <f t="shared" si="4"/>
        <v>5031.9363671226092</v>
      </c>
      <c r="V25" s="47">
        <f t="shared" si="4"/>
        <v>1844.276396439237</v>
      </c>
      <c r="W25" s="47">
        <f t="shared" si="4"/>
        <v>900.95027614892592</v>
      </c>
      <c r="X25" s="47">
        <f t="shared" si="4"/>
        <v>1454.549662411705</v>
      </c>
      <c r="Y25" s="47">
        <f t="shared" si="4"/>
        <v>435.12411297369056</v>
      </c>
      <c r="Z25" s="48">
        <f t="shared" si="4"/>
        <v>630.04240217514393</v>
      </c>
    </row>
    <row r="26" spans="2:27" x14ac:dyDescent="0.3">
      <c r="B26" t="s">
        <v>15</v>
      </c>
      <c r="C26" t="s">
        <v>36</v>
      </c>
      <c r="D26" t="s">
        <v>37</v>
      </c>
      <c r="E26" s="46">
        <v>55</v>
      </c>
      <c r="F26" s="47">
        <v>1</v>
      </c>
      <c r="G26" s="48">
        <f t="shared" si="2"/>
        <v>0.96022197680554688</v>
      </c>
      <c r="H26" s="46">
        <v>82</v>
      </c>
      <c r="I26" s="47">
        <v>55</v>
      </c>
      <c r="J26" s="48">
        <f t="shared" si="3"/>
        <v>1.447168838111965</v>
      </c>
      <c r="L26" s="47">
        <f t="shared" si="5"/>
        <v>0.96022197680554688</v>
      </c>
      <c r="M26" s="47">
        <f t="shared" si="6"/>
        <v>1.447168838111965</v>
      </c>
      <c r="N26" s="118">
        <v>6</v>
      </c>
      <c r="O26" s="46">
        <f t="shared" si="4"/>
        <v>3733.0448497038233</v>
      </c>
      <c r="P26" s="47">
        <f t="shared" si="4"/>
        <v>2704.8952327216325</v>
      </c>
      <c r="Q26" s="47">
        <f t="shared" si="4"/>
        <v>2824.1244176119226</v>
      </c>
      <c r="R26" s="47">
        <f t="shared" si="4"/>
        <v>2923.6696760941782</v>
      </c>
      <c r="S26" s="47">
        <f t="shared" si="4"/>
        <v>2423.24028301625</v>
      </c>
      <c r="T26" s="60">
        <f t="shared" si="4"/>
        <v>0</v>
      </c>
      <c r="U26" s="47">
        <f t="shared" si="4"/>
        <v>3407.6493566370018</v>
      </c>
      <c r="V26" s="47">
        <f t="shared" si="4"/>
        <v>610.47129073794645</v>
      </c>
      <c r="W26" s="47">
        <f t="shared" si="4"/>
        <v>3119.1051337931922</v>
      </c>
      <c r="X26" s="47">
        <f t="shared" si="4"/>
        <v>3330.9007202364596</v>
      </c>
      <c r="Y26" s="47">
        <f t="shared" si="4"/>
        <v>2703.9053529217767</v>
      </c>
      <c r="Z26" s="48">
        <f t="shared" si="4"/>
        <v>2754.1967675790984</v>
      </c>
    </row>
    <row r="27" spans="2:27" x14ac:dyDescent="0.3">
      <c r="B27" t="s">
        <v>21</v>
      </c>
      <c r="C27" t="s">
        <v>48</v>
      </c>
      <c r="D27" t="s">
        <v>49</v>
      </c>
      <c r="E27" s="46">
        <v>63</v>
      </c>
      <c r="F27" s="47">
        <v>27</v>
      </c>
      <c r="G27" s="48">
        <f t="shared" si="2"/>
        <v>1.107411410390402</v>
      </c>
      <c r="H27" s="46">
        <v>142</v>
      </c>
      <c r="I27" s="47">
        <v>47</v>
      </c>
      <c r="J27" s="48">
        <f t="shared" si="3"/>
        <v>2.4920392836392367</v>
      </c>
      <c r="L27" s="47">
        <f t="shared" si="5"/>
        <v>1.107411410390402</v>
      </c>
      <c r="M27" s="47">
        <f t="shared" si="6"/>
        <v>2.4920392836392367</v>
      </c>
      <c r="N27" s="118">
        <v>7</v>
      </c>
      <c r="O27" s="46">
        <f t="shared" si="4"/>
        <v>2376.9913270856277</v>
      </c>
      <c r="P27" s="47">
        <f t="shared" si="4"/>
        <v>5694.9608970280269</v>
      </c>
      <c r="Q27" s="47">
        <f t="shared" si="4"/>
        <v>5323.0047184462337</v>
      </c>
      <c r="R27" s="47">
        <f t="shared" si="4"/>
        <v>4318.3910189222634</v>
      </c>
      <c r="S27" s="47">
        <f t="shared" si="4"/>
        <v>5031.9363671226092</v>
      </c>
      <c r="T27" s="47">
        <f t="shared" si="4"/>
        <v>3407.6493566370018</v>
      </c>
      <c r="U27" s="178">
        <f>6400*ACOS(SIN($L27)*SIN(U$18)+COS($L27)*COS(U$18)*COS(U$19-$M27))</f>
        <v>9.5367431640625E-5</v>
      </c>
      <c r="V27" s="47">
        <f t="shared" si="4"/>
        <v>3869.2290594265655</v>
      </c>
      <c r="W27" s="47">
        <f t="shared" si="4"/>
        <v>5190.4053682162266</v>
      </c>
      <c r="X27" s="47">
        <f t="shared" si="4"/>
        <v>6375.607106911516</v>
      </c>
      <c r="Y27" s="47">
        <f t="shared" si="4"/>
        <v>5452.9804045611136</v>
      </c>
      <c r="Z27" s="48">
        <f t="shared" si="4"/>
        <v>5604.5751984165036</v>
      </c>
    </row>
    <row r="28" spans="2:27" x14ac:dyDescent="0.3">
      <c r="B28" t="s">
        <v>19</v>
      </c>
      <c r="C28" t="s">
        <v>44</v>
      </c>
      <c r="D28" t="s">
        <v>45</v>
      </c>
      <c r="E28" s="46">
        <v>54</v>
      </c>
      <c r="F28" s="47">
        <v>58</v>
      </c>
      <c r="G28" s="48">
        <f t="shared" si="2"/>
        <v>0.95934931217954977</v>
      </c>
      <c r="H28" s="46">
        <v>73</v>
      </c>
      <c r="I28" s="47">
        <v>23</v>
      </c>
      <c r="J28" s="48">
        <f t="shared" si="3"/>
        <v>1.2807807827551723</v>
      </c>
      <c r="L28" s="47">
        <f t="shared" si="5"/>
        <v>0.95934931217954977</v>
      </c>
      <c r="M28" s="47">
        <f t="shared" si="6"/>
        <v>1.2807807827551723</v>
      </c>
      <c r="N28" s="118">
        <v>8</v>
      </c>
      <c r="O28" s="46">
        <f t="shared" si="4"/>
        <v>4342.6192122434795</v>
      </c>
      <c r="P28" s="47">
        <f t="shared" si="4"/>
        <v>2095.10655955025</v>
      </c>
      <c r="Q28" s="47">
        <f t="shared" si="4"/>
        <v>2247.4116447352258</v>
      </c>
      <c r="R28" s="47">
        <f t="shared" si="4"/>
        <v>2554.4663578430955</v>
      </c>
      <c r="S28" s="47">
        <f t="shared" si="4"/>
        <v>1844.276396439237</v>
      </c>
      <c r="T28" s="47">
        <f t="shared" si="4"/>
        <v>610.47129073794645</v>
      </c>
      <c r="U28" s="47">
        <f t="shared" si="4"/>
        <v>3869.2290594265655</v>
      </c>
      <c r="V28" s="178">
        <f t="shared" si="4"/>
        <v>0</v>
      </c>
      <c r="W28" s="47">
        <f t="shared" si="4"/>
        <v>2597.4482407607666</v>
      </c>
      <c r="X28" s="47">
        <f t="shared" si="4"/>
        <v>2727.0404420601253</v>
      </c>
      <c r="Y28" s="47">
        <f t="shared" si="4"/>
        <v>2101.9405783128973</v>
      </c>
      <c r="Z28" s="48">
        <f t="shared" si="4"/>
        <v>2145.516227460128</v>
      </c>
    </row>
    <row r="29" spans="2:27" x14ac:dyDescent="0.3">
      <c r="B29" t="s">
        <v>13</v>
      </c>
      <c r="C29" t="s">
        <v>32</v>
      </c>
      <c r="D29" t="s">
        <v>33</v>
      </c>
      <c r="E29" s="46">
        <v>59</v>
      </c>
      <c r="F29" s="47">
        <v>57</v>
      </c>
      <c r="G29" s="48">
        <f t="shared" si="2"/>
        <v>1.0463248865706007</v>
      </c>
      <c r="H29" s="46">
        <v>30</v>
      </c>
      <c r="I29" s="47">
        <v>19</v>
      </c>
      <c r="J29" s="48">
        <f t="shared" si="3"/>
        <v>0.52912565156294755</v>
      </c>
      <c r="L29" s="47">
        <f t="shared" si="5"/>
        <v>1.0463248865706007</v>
      </c>
      <c r="M29" s="47">
        <f t="shared" si="6"/>
        <v>0.52912565156294755</v>
      </c>
      <c r="N29" s="118">
        <v>9</v>
      </c>
      <c r="O29" s="46">
        <f t="shared" si="4"/>
        <v>6566.5684893061498</v>
      </c>
      <c r="P29" s="47">
        <f t="shared" si="4"/>
        <v>1552.8028242203418</v>
      </c>
      <c r="Q29" s="47">
        <f t="shared" si="4"/>
        <v>638.33482268421449</v>
      </c>
      <c r="R29" s="47">
        <f t="shared" si="4"/>
        <v>1015.6905498134364</v>
      </c>
      <c r="S29" s="47">
        <f t="shared" si="4"/>
        <v>900.95027614892592</v>
      </c>
      <c r="T29" s="47">
        <f t="shared" si="4"/>
        <v>3119.1051337931922</v>
      </c>
      <c r="U29" s="47">
        <f t="shared" si="4"/>
        <v>5190.4053682162266</v>
      </c>
      <c r="V29" s="47">
        <f t="shared" si="4"/>
        <v>2597.4482407607666</v>
      </c>
      <c r="W29" s="178">
        <f t="shared" si="4"/>
        <v>9.5367431640625E-5</v>
      </c>
      <c r="X29" s="47">
        <f t="shared" si="4"/>
        <v>1935.728419056808</v>
      </c>
      <c r="Y29" s="47">
        <f t="shared" si="4"/>
        <v>1058.6598900986744</v>
      </c>
      <c r="Z29" s="48">
        <f t="shared" si="4"/>
        <v>1259.4449433244877</v>
      </c>
    </row>
    <row r="30" spans="2:27" x14ac:dyDescent="0.3">
      <c r="B30" t="s">
        <v>17</v>
      </c>
      <c r="C30" t="s">
        <v>40</v>
      </c>
      <c r="D30" t="s">
        <v>41</v>
      </c>
      <c r="E30" s="46">
        <v>43</v>
      </c>
      <c r="F30" s="47">
        <v>35</v>
      </c>
      <c r="G30" s="48">
        <f t="shared" si="2"/>
        <v>0.76067266566086189</v>
      </c>
      <c r="H30" s="46">
        <v>39</v>
      </c>
      <c r="I30" s="47">
        <v>43</v>
      </c>
      <c r="J30" s="48">
        <f t="shared" si="3"/>
        <v>0.69318660125041454</v>
      </c>
      <c r="L30" s="47">
        <f t="shared" si="5"/>
        <v>0.76067266566086189</v>
      </c>
      <c r="M30" s="47">
        <f t="shared" si="6"/>
        <v>0.69318660125041454</v>
      </c>
      <c r="N30" s="118">
        <v>10</v>
      </c>
      <c r="O30" s="46">
        <f t="shared" si="4"/>
        <v>7058.2212628475008</v>
      </c>
      <c r="P30" s="47">
        <f t="shared" si="4"/>
        <v>680.64623735161547</v>
      </c>
      <c r="Q30" s="47">
        <f t="shared" si="4"/>
        <v>1367.3192773492758</v>
      </c>
      <c r="R30" s="47">
        <f t="shared" si="4"/>
        <v>2861.2194160189047</v>
      </c>
      <c r="S30" s="47">
        <f t="shared" si="4"/>
        <v>1454.549662411705</v>
      </c>
      <c r="T30" s="47">
        <f t="shared" si="4"/>
        <v>3330.9007202364596</v>
      </c>
      <c r="U30" s="47">
        <f t="shared" si="4"/>
        <v>6375.607106911516</v>
      </c>
      <c r="V30" s="47">
        <f t="shared" si="4"/>
        <v>2727.0404420601253</v>
      </c>
      <c r="W30" s="47">
        <f t="shared" si="4"/>
        <v>1935.728419056808</v>
      </c>
      <c r="X30" s="60">
        <f t="shared" si="4"/>
        <v>0</v>
      </c>
      <c r="Y30" s="47">
        <f t="shared" si="4"/>
        <v>1028.1130558578611</v>
      </c>
      <c r="Z30" s="48">
        <f t="shared" si="4"/>
        <v>824.68689937105637</v>
      </c>
    </row>
    <row r="31" spans="2:27" x14ac:dyDescent="0.3">
      <c r="B31" t="s">
        <v>23</v>
      </c>
      <c r="C31" t="s">
        <v>52</v>
      </c>
      <c r="D31" t="s">
        <v>53</v>
      </c>
      <c r="E31" s="46">
        <v>52</v>
      </c>
      <c r="F31" s="47">
        <v>43</v>
      </c>
      <c r="G31" s="48">
        <f t="shared" si="2"/>
        <v>0.92007940400967747</v>
      </c>
      <c r="H31" s="46">
        <v>41</v>
      </c>
      <c r="I31" s="47">
        <v>26</v>
      </c>
      <c r="J31" s="48">
        <f t="shared" si="3"/>
        <v>0.72314808674298381</v>
      </c>
      <c r="L31" s="47">
        <f t="shared" si="5"/>
        <v>0.92007940400967747</v>
      </c>
      <c r="M31" s="47">
        <f t="shared" si="6"/>
        <v>0.72314808674298381</v>
      </c>
      <c r="N31" s="118">
        <v>11</v>
      </c>
      <c r="O31" s="46">
        <f t="shared" si="4"/>
        <v>6400.6708853949322</v>
      </c>
      <c r="P31" s="47">
        <f t="shared" si="4"/>
        <v>498.2425852606255</v>
      </c>
      <c r="Q31" s="47">
        <f t="shared" si="4"/>
        <v>420.45369413729787</v>
      </c>
      <c r="R31" s="47">
        <f t="shared" si="4"/>
        <v>1867.1296016228553</v>
      </c>
      <c r="S31" s="47">
        <f t="shared" si="4"/>
        <v>435.12411297369056</v>
      </c>
      <c r="T31" s="47">
        <f t="shared" si="4"/>
        <v>2703.9053529217767</v>
      </c>
      <c r="U31" s="47">
        <f t="shared" si="4"/>
        <v>5452.9804045611136</v>
      </c>
      <c r="V31" s="47">
        <f t="shared" si="4"/>
        <v>2101.9405783128973</v>
      </c>
      <c r="W31" s="47">
        <f t="shared" si="4"/>
        <v>1058.6598900986744</v>
      </c>
      <c r="X31" s="47">
        <f t="shared" si="4"/>
        <v>1028.1130558578611</v>
      </c>
      <c r="Y31" s="60">
        <f t="shared" si="4"/>
        <v>0</v>
      </c>
      <c r="Z31" s="48">
        <f t="shared" si="4"/>
        <v>217.857533038746</v>
      </c>
    </row>
    <row r="32" spans="2:27" x14ac:dyDescent="0.3">
      <c r="B32" t="s">
        <v>22</v>
      </c>
      <c r="C32" t="s">
        <v>50</v>
      </c>
      <c r="D32" t="s">
        <v>51</v>
      </c>
      <c r="E32" s="49">
        <v>50</v>
      </c>
      <c r="F32" s="50">
        <v>48</v>
      </c>
      <c r="G32" s="52">
        <f t="shared" si="2"/>
        <v>0.88662726001311931</v>
      </c>
      <c r="H32" s="49">
        <v>42</v>
      </c>
      <c r="I32" s="50">
        <v>1</v>
      </c>
      <c r="J32" s="52">
        <f t="shared" si="3"/>
        <v>0.73332917404628406</v>
      </c>
      <c r="L32" s="47">
        <f t="shared" si="5"/>
        <v>0.88662726001311931</v>
      </c>
      <c r="M32" s="47">
        <f t="shared" si="6"/>
        <v>0.73332917404628406</v>
      </c>
      <c r="N32" s="119">
        <v>12</v>
      </c>
      <c r="O32" s="49">
        <f t="shared" si="4"/>
        <v>6473.4990719116186</v>
      </c>
      <c r="P32" s="50">
        <f t="shared" si="4"/>
        <v>295.17043612561338</v>
      </c>
      <c r="Q32" s="50">
        <f t="shared" si="4"/>
        <v>625.87918964229766</v>
      </c>
      <c r="R32" s="50">
        <f t="shared" si="4"/>
        <v>2084.980887828513</v>
      </c>
      <c r="S32" s="50">
        <f t="shared" si="4"/>
        <v>630.04240217514393</v>
      </c>
      <c r="T32" s="50">
        <f t="shared" si="4"/>
        <v>2754.1967675790984</v>
      </c>
      <c r="U32" s="50">
        <f t="shared" si="4"/>
        <v>5604.5751984165036</v>
      </c>
      <c r="V32" s="50">
        <f t="shared" si="4"/>
        <v>2145.516227460128</v>
      </c>
      <c r="W32" s="50">
        <f t="shared" si="4"/>
        <v>1259.4449433244877</v>
      </c>
      <c r="X32" s="50">
        <f t="shared" si="4"/>
        <v>824.68689937105637</v>
      </c>
      <c r="Y32" s="50">
        <f t="shared" si="4"/>
        <v>217.857533038746</v>
      </c>
      <c r="Z32" s="89">
        <f t="shared" si="4"/>
        <v>0</v>
      </c>
    </row>
    <row r="33" spans="5:26" x14ac:dyDescent="0.3">
      <c r="E33" s="47"/>
      <c r="F33" s="47"/>
      <c r="G33" s="47"/>
      <c r="H33" s="47"/>
      <c r="I33" s="47"/>
      <c r="J33" s="47"/>
      <c r="K33" s="47"/>
      <c r="L33" s="44"/>
      <c r="M33" s="75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61"/>
    </row>
    <row r="34" spans="5:26" ht="18" x14ac:dyDescent="0.35">
      <c r="M34" s="51" t="s">
        <v>71</v>
      </c>
      <c r="N34" s="45"/>
      <c r="O34" s="154" t="s">
        <v>69</v>
      </c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</row>
    <row r="35" spans="5:26" x14ac:dyDescent="0.3">
      <c r="M35" s="49"/>
      <c r="N35" s="50">
        <v>10</v>
      </c>
      <c r="O35" s="138">
        <v>1</v>
      </c>
      <c r="P35" s="139">
        <v>2</v>
      </c>
      <c r="Q35" s="139">
        <v>3</v>
      </c>
      <c r="R35" s="139">
        <v>4</v>
      </c>
      <c r="S35" s="139">
        <v>5</v>
      </c>
      <c r="T35" s="139">
        <v>6</v>
      </c>
      <c r="U35" s="139">
        <v>7</v>
      </c>
      <c r="V35" s="139">
        <v>8</v>
      </c>
      <c r="W35" s="139">
        <v>9</v>
      </c>
      <c r="X35" s="139">
        <v>10</v>
      </c>
      <c r="Y35" s="139">
        <v>11</v>
      </c>
      <c r="Z35" s="140">
        <v>12</v>
      </c>
    </row>
    <row r="36" spans="5:26" x14ac:dyDescent="0.3">
      <c r="N36" s="135">
        <v>1</v>
      </c>
      <c r="O36" s="53">
        <f>INT(O21*0.012)*$N$35</f>
        <v>0</v>
      </c>
      <c r="P36" s="113">
        <f t="shared" ref="P36:Z36" si="7">INT(P21*0.012)*$N$35</f>
        <v>770</v>
      </c>
      <c r="Q36" s="113">
        <f t="shared" si="7"/>
        <v>770</v>
      </c>
      <c r="R36" s="113">
        <f t="shared" si="7"/>
        <v>710</v>
      </c>
      <c r="S36" s="113">
        <f t="shared" si="7"/>
        <v>720</v>
      </c>
      <c r="T36" s="113">
        <f t="shared" si="7"/>
        <v>440</v>
      </c>
      <c r="U36" s="113">
        <f t="shared" si="7"/>
        <v>280</v>
      </c>
      <c r="V36" s="113">
        <f t="shared" si="7"/>
        <v>520</v>
      </c>
      <c r="W36" s="113">
        <f t="shared" si="7"/>
        <v>780</v>
      </c>
      <c r="X36" s="113">
        <f t="shared" si="7"/>
        <v>840</v>
      </c>
      <c r="Y36" s="113">
        <f t="shared" si="7"/>
        <v>760</v>
      </c>
      <c r="Z36" s="141">
        <f t="shared" si="7"/>
        <v>770</v>
      </c>
    </row>
    <row r="37" spans="5:26" x14ac:dyDescent="0.3">
      <c r="N37" s="136">
        <v>2</v>
      </c>
      <c r="O37" s="114">
        <f t="shared" ref="O37:Z37" si="8">INT(O22*0.012)*$N$35</f>
        <v>770</v>
      </c>
      <c r="P37" s="54">
        <f t="shared" si="8"/>
        <v>0</v>
      </c>
      <c r="Q37" s="90">
        <f t="shared" si="8"/>
        <v>100</v>
      </c>
      <c r="R37" s="90">
        <f t="shared" si="8"/>
        <v>280</v>
      </c>
      <c r="S37" s="90">
        <f t="shared" si="8"/>
        <v>100</v>
      </c>
      <c r="T37" s="90">
        <f t="shared" si="8"/>
        <v>320</v>
      </c>
      <c r="U37" s="90">
        <f t="shared" si="8"/>
        <v>680</v>
      </c>
      <c r="V37" s="90">
        <f t="shared" si="8"/>
        <v>250</v>
      </c>
      <c r="W37" s="90">
        <f t="shared" si="8"/>
        <v>180</v>
      </c>
      <c r="X37" s="90">
        <f t="shared" si="8"/>
        <v>80</v>
      </c>
      <c r="Y37" s="90">
        <f t="shared" si="8"/>
        <v>50</v>
      </c>
      <c r="Z37" s="142">
        <f t="shared" si="8"/>
        <v>30</v>
      </c>
    </row>
    <row r="38" spans="5:26" x14ac:dyDescent="0.3">
      <c r="N38" s="136">
        <v>3</v>
      </c>
      <c r="O38" s="114">
        <f t="shared" ref="O38:Z38" si="9">INT(O23*0.012)*$N$35</f>
        <v>770</v>
      </c>
      <c r="P38" s="90">
        <f t="shared" si="9"/>
        <v>100</v>
      </c>
      <c r="Q38" s="54">
        <f t="shared" si="9"/>
        <v>0</v>
      </c>
      <c r="R38" s="90">
        <f t="shared" si="9"/>
        <v>170</v>
      </c>
      <c r="S38" s="90">
        <f t="shared" si="9"/>
        <v>40</v>
      </c>
      <c r="T38" s="90">
        <f t="shared" si="9"/>
        <v>330</v>
      </c>
      <c r="U38" s="90">
        <f t="shared" si="9"/>
        <v>630</v>
      </c>
      <c r="V38" s="90">
        <f t="shared" si="9"/>
        <v>260</v>
      </c>
      <c r="W38" s="90">
        <f t="shared" si="9"/>
        <v>70</v>
      </c>
      <c r="X38" s="90">
        <f t="shared" si="9"/>
        <v>160</v>
      </c>
      <c r="Y38" s="90">
        <f t="shared" si="9"/>
        <v>50</v>
      </c>
      <c r="Z38" s="142">
        <f t="shared" si="9"/>
        <v>70</v>
      </c>
    </row>
    <row r="39" spans="5:26" x14ac:dyDescent="0.3">
      <c r="N39" s="136">
        <v>4</v>
      </c>
      <c r="O39" s="114">
        <f t="shared" ref="O39:Z39" si="10">INT(O24*0.012)*$N$35</f>
        <v>710</v>
      </c>
      <c r="P39" s="90">
        <f t="shared" si="10"/>
        <v>280</v>
      </c>
      <c r="Q39" s="90">
        <f t="shared" si="10"/>
        <v>170</v>
      </c>
      <c r="R39" s="54">
        <f t="shared" si="10"/>
        <v>0</v>
      </c>
      <c r="S39" s="90">
        <f t="shared" si="10"/>
        <v>180</v>
      </c>
      <c r="T39" s="90">
        <f t="shared" si="10"/>
        <v>350</v>
      </c>
      <c r="U39" s="90">
        <f t="shared" si="10"/>
        <v>510</v>
      </c>
      <c r="V39" s="90">
        <f t="shared" si="10"/>
        <v>300</v>
      </c>
      <c r="W39" s="90">
        <f t="shared" si="10"/>
        <v>120</v>
      </c>
      <c r="X39" s="90">
        <f t="shared" si="10"/>
        <v>340</v>
      </c>
      <c r="Y39" s="90">
        <f t="shared" si="10"/>
        <v>220</v>
      </c>
      <c r="Z39" s="142">
        <f t="shared" si="10"/>
        <v>250</v>
      </c>
    </row>
    <row r="40" spans="5:26" x14ac:dyDescent="0.3">
      <c r="N40" s="136">
        <v>5</v>
      </c>
      <c r="O40" s="114">
        <f t="shared" ref="O40:Z40" si="11">INT(O25*0.012)*$N$35</f>
        <v>720</v>
      </c>
      <c r="P40" s="90">
        <f t="shared" si="11"/>
        <v>100</v>
      </c>
      <c r="Q40" s="90">
        <f t="shared" si="11"/>
        <v>40</v>
      </c>
      <c r="R40" s="90">
        <f t="shared" si="11"/>
        <v>180</v>
      </c>
      <c r="S40" s="54">
        <f t="shared" si="11"/>
        <v>0</v>
      </c>
      <c r="T40" s="90">
        <f t="shared" si="11"/>
        <v>290</v>
      </c>
      <c r="U40" s="90">
        <f t="shared" si="11"/>
        <v>600</v>
      </c>
      <c r="V40" s="90">
        <f t="shared" si="11"/>
        <v>220</v>
      </c>
      <c r="W40" s="90">
        <f t="shared" si="11"/>
        <v>100</v>
      </c>
      <c r="X40" s="90">
        <f t="shared" si="11"/>
        <v>170</v>
      </c>
      <c r="Y40" s="90">
        <f t="shared" si="11"/>
        <v>50</v>
      </c>
      <c r="Z40" s="142">
        <f t="shared" si="11"/>
        <v>70</v>
      </c>
    </row>
    <row r="41" spans="5:26" x14ac:dyDescent="0.3">
      <c r="N41" s="136">
        <v>6</v>
      </c>
      <c r="O41" s="114">
        <f t="shared" ref="O41:Z41" si="12">INT(O26*0.012)*$N$35</f>
        <v>440</v>
      </c>
      <c r="P41" s="90">
        <f t="shared" si="12"/>
        <v>320</v>
      </c>
      <c r="Q41" s="90">
        <f t="shared" si="12"/>
        <v>330</v>
      </c>
      <c r="R41" s="90">
        <f t="shared" si="12"/>
        <v>350</v>
      </c>
      <c r="S41" s="90">
        <f t="shared" si="12"/>
        <v>290</v>
      </c>
      <c r="T41" s="54">
        <f t="shared" si="12"/>
        <v>0</v>
      </c>
      <c r="U41" s="90">
        <f t="shared" si="12"/>
        <v>400</v>
      </c>
      <c r="V41" s="90">
        <f t="shared" si="12"/>
        <v>70</v>
      </c>
      <c r="W41" s="90">
        <f t="shared" si="12"/>
        <v>370</v>
      </c>
      <c r="X41" s="90">
        <f t="shared" si="12"/>
        <v>390</v>
      </c>
      <c r="Y41" s="90">
        <f t="shared" si="12"/>
        <v>320</v>
      </c>
      <c r="Z41" s="142">
        <f t="shared" si="12"/>
        <v>330</v>
      </c>
    </row>
    <row r="42" spans="5:26" x14ac:dyDescent="0.3">
      <c r="N42" s="136">
        <v>7</v>
      </c>
      <c r="O42" s="114">
        <f t="shared" ref="O42:Z42" si="13">INT(O27*0.012)*$N$35</f>
        <v>280</v>
      </c>
      <c r="P42" s="90">
        <f t="shared" si="13"/>
        <v>680</v>
      </c>
      <c r="Q42" s="90">
        <f t="shared" si="13"/>
        <v>630</v>
      </c>
      <c r="R42" s="90">
        <f t="shared" si="13"/>
        <v>510</v>
      </c>
      <c r="S42" s="90">
        <f t="shared" si="13"/>
        <v>600</v>
      </c>
      <c r="T42" s="90">
        <f t="shared" si="13"/>
        <v>400</v>
      </c>
      <c r="U42" s="54">
        <f t="shared" si="13"/>
        <v>0</v>
      </c>
      <c r="V42" s="90">
        <f t="shared" si="13"/>
        <v>460</v>
      </c>
      <c r="W42" s="90">
        <f t="shared" si="13"/>
        <v>620</v>
      </c>
      <c r="X42" s="90">
        <f t="shared" si="13"/>
        <v>760</v>
      </c>
      <c r="Y42" s="90">
        <f t="shared" si="13"/>
        <v>650</v>
      </c>
      <c r="Z42" s="142">
        <f t="shared" si="13"/>
        <v>670</v>
      </c>
    </row>
    <row r="43" spans="5:26" x14ac:dyDescent="0.3">
      <c r="N43" s="136">
        <v>8</v>
      </c>
      <c r="O43" s="114">
        <f t="shared" ref="O43:Z43" si="14">INT(O28*0.012)*$N$35</f>
        <v>520</v>
      </c>
      <c r="P43" s="90">
        <f t="shared" si="14"/>
        <v>250</v>
      </c>
      <c r="Q43" s="90">
        <f t="shared" si="14"/>
        <v>260</v>
      </c>
      <c r="R43" s="90">
        <f t="shared" si="14"/>
        <v>300</v>
      </c>
      <c r="S43" s="90">
        <f t="shared" si="14"/>
        <v>220</v>
      </c>
      <c r="T43" s="90">
        <f t="shared" si="14"/>
        <v>70</v>
      </c>
      <c r="U43" s="90">
        <f t="shared" si="14"/>
        <v>460</v>
      </c>
      <c r="V43" s="54">
        <f t="shared" si="14"/>
        <v>0</v>
      </c>
      <c r="W43" s="90">
        <f t="shared" si="14"/>
        <v>310</v>
      </c>
      <c r="X43" s="90">
        <f t="shared" si="14"/>
        <v>320</v>
      </c>
      <c r="Y43" s="90">
        <f t="shared" si="14"/>
        <v>250</v>
      </c>
      <c r="Z43" s="142">
        <f t="shared" si="14"/>
        <v>250</v>
      </c>
    </row>
    <row r="44" spans="5:26" x14ac:dyDescent="0.3">
      <c r="N44" s="136">
        <v>9</v>
      </c>
      <c r="O44" s="114">
        <f t="shared" ref="O44:Z44" si="15">INT(O29*0.012)*$N$35</f>
        <v>780</v>
      </c>
      <c r="P44" s="90">
        <f t="shared" si="15"/>
        <v>180</v>
      </c>
      <c r="Q44" s="90">
        <f t="shared" si="15"/>
        <v>70</v>
      </c>
      <c r="R44" s="90">
        <f t="shared" si="15"/>
        <v>120</v>
      </c>
      <c r="S44" s="90">
        <f t="shared" si="15"/>
        <v>100</v>
      </c>
      <c r="T44" s="90">
        <f t="shared" si="15"/>
        <v>370</v>
      </c>
      <c r="U44" s="90">
        <f t="shared" si="15"/>
        <v>620</v>
      </c>
      <c r="V44" s="90">
        <f t="shared" si="15"/>
        <v>310</v>
      </c>
      <c r="W44" s="54">
        <f t="shared" si="15"/>
        <v>0</v>
      </c>
      <c r="X44" s="90">
        <f t="shared" si="15"/>
        <v>230</v>
      </c>
      <c r="Y44" s="90">
        <f t="shared" si="15"/>
        <v>120</v>
      </c>
      <c r="Z44" s="142">
        <f t="shared" si="15"/>
        <v>150</v>
      </c>
    </row>
    <row r="45" spans="5:26" x14ac:dyDescent="0.3">
      <c r="N45" s="136">
        <v>10</v>
      </c>
      <c r="O45" s="114">
        <f t="shared" ref="O45:Z45" si="16">INT(O30*0.012)*$N$35</f>
        <v>840</v>
      </c>
      <c r="P45" s="90">
        <f t="shared" si="16"/>
        <v>80</v>
      </c>
      <c r="Q45" s="90">
        <f t="shared" si="16"/>
        <v>160</v>
      </c>
      <c r="R45" s="90">
        <f t="shared" si="16"/>
        <v>340</v>
      </c>
      <c r="S45" s="90">
        <f t="shared" si="16"/>
        <v>170</v>
      </c>
      <c r="T45" s="90">
        <f t="shared" si="16"/>
        <v>390</v>
      </c>
      <c r="U45" s="90">
        <f t="shared" si="16"/>
        <v>760</v>
      </c>
      <c r="V45" s="90">
        <f t="shared" si="16"/>
        <v>320</v>
      </c>
      <c r="W45" s="90">
        <f t="shared" si="16"/>
        <v>230</v>
      </c>
      <c r="X45" s="54">
        <f t="shared" si="16"/>
        <v>0</v>
      </c>
      <c r="Y45" s="90">
        <f t="shared" si="16"/>
        <v>120</v>
      </c>
      <c r="Z45" s="142">
        <f t="shared" si="16"/>
        <v>90</v>
      </c>
    </row>
    <row r="46" spans="5:26" x14ac:dyDescent="0.3">
      <c r="N46" s="136">
        <v>11</v>
      </c>
      <c r="O46" s="114">
        <f t="shared" ref="O46:Z46" si="17">INT(O31*0.012)*$N$35</f>
        <v>760</v>
      </c>
      <c r="P46" s="90">
        <f t="shared" si="17"/>
        <v>50</v>
      </c>
      <c r="Q46" s="90">
        <f t="shared" si="17"/>
        <v>50</v>
      </c>
      <c r="R46" s="90">
        <f t="shared" si="17"/>
        <v>220</v>
      </c>
      <c r="S46" s="90">
        <f t="shared" si="17"/>
        <v>50</v>
      </c>
      <c r="T46" s="90">
        <f t="shared" si="17"/>
        <v>320</v>
      </c>
      <c r="U46" s="90">
        <f t="shared" si="17"/>
        <v>650</v>
      </c>
      <c r="V46" s="90">
        <f t="shared" si="17"/>
        <v>250</v>
      </c>
      <c r="W46" s="90">
        <f t="shared" si="17"/>
        <v>120</v>
      </c>
      <c r="X46" s="90">
        <f t="shared" si="17"/>
        <v>120</v>
      </c>
      <c r="Y46" s="54">
        <f t="shared" si="17"/>
        <v>0</v>
      </c>
      <c r="Z46" s="142">
        <f t="shared" si="17"/>
        <v>20</v>
      </c>
    </row>
    <row r="47" spans="5:26" x14ac:dyDescent="0.3">
      <c r="N47" s="137">
        <v>12</v>
      </c>
      <c r="O47" s="143">
        <f t="shared" ref="O47:Z47" si="18">INT(O32*0.012)*$N$35</f>
        <v>770</v>
      </c>
      <c r="P47" s="144">
        <f t="shared" si="18"/>
        <v>30</v>
      </c>
      <c r="Q47" s="144">
        <f t="shared" si="18"/>
        <v>70</v>
      </c>
      <c r="R47" s="144">
        <f t="shared" si="18"/>
        <v>250</v>
      </c>
      <c r="S47" s="144">
        <f t="shared" si="18"/>
        <v>70</v>
      </c>
      <c r="T47" s="144">
        <f t="shared" si="18"/>
        <v>330</v>
      </c>
      <c r="U47" s="144">
        <f t="shared" si="18"/>
        <v>670</v>
      </c>
      <c r="V47" s="144">
        <f t="shared" si="18"/>
        <v>250</v>
      </c>
      <c r="W47" s="144">
        <f t="shared" si="18"/>
        <v>150</v>
      </c>
      <c r="X47" s="144">
        <f t="shared" si="18"/>
        <v>90</v>
      </c>
      <c r="Y47" s="144">
        <f t="shared" si="18"/>
        <v>20</v>
      </c>
      <c r="Z47" s="55">
        <f t="shared" si="18"/>
        <v>0</v>
      </c>
    </row>
  </sheetData>
  <sortState ref="B21:J32">
    <sortCondition ref="B21:B32"/>
  </sortState>
  <mergeCells count="6">
    <mergeCell ref="B1:N1"/>
    <mergeCell ref="O34:Z34"/>
    <mergeCell ref="B19:D19"/>
    <mergeCell ref="E19:G19"/>
    <mergeCell ref="H19:J19"/>
    <mergeCell ref="O17:Z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0" sqref="B10"/>
    </sheetView>
  </sheetViews>
  <sheetFormatPr defaultRowHeight="14.4" x14ac:dyDescent="0.3"/>
  <cols>
    <col min="1" max="1" width="13.21875" customWidth="1"/>
    <col min="2" max="2" width="80.21875" customWidth="1"/>
  </cols>
  <sheetData>
    <row r="1" spans="1:2" x14ac:dyDescent="0.3">
      <c r="A1" t="s">
        <v>139</v>
      </c>
    </row>
    <row r="3" spans="1:2" x14ac:dyDescent="0.3">
      <c r="A3" s="206" t="s">
        <v>137</v>
      </c>
      <c r="B3" s="206" t="s">
        <v>138</v>
      </c>
    </row>
    <row r="4" spans="1:2" ht="74.400000000000006" customHeight="1" x14ac:dyDescent="0.3">
      <c r="A4" s="208" t="s">
        <v>140</v>
      </c>
      <c r="B4" s="207" t="s">
        <v>146</v>
      </c>
    </row>
    <row r="5" spans="1:2" ht="28.8" x14ac:dyDescent="0.3">
      <c r="A5" s="208" t="s">
        <v>141</v>
      </c>
      <c r="B5" s="207" t="s">
        <v>147</v>
      </c>
    </row>
    <row r="6" spans="1:2" ht="28.8" x14ac:dyDescent="0.3">
      <c r="A6" s="208" t="s">
        <v>142</v>
      </c>
      <c r="B6" s="207" t="s">
        <v>148</v>
      </c>
    </row>
    <row r="7" spans="1:2" ht="28.8" x14ac:dyDescent="0.3">
      <c r="A7" s="208" t="s">
        <v>143</v>
      </c>
      <c r="B7" s="207" t="s">
        <v>149</v>
      </c>
    </row>
    <row r="8" spans="1:2" x14ac:dyDescent="0.3">
      <c r="A8" s="208" t="s">
        <v>144</v>
      </c>
      <c r="B8" s="207" t="s">
        <v>150</v>
      </c>
    </row>
    <row r="9" spans="1:2" ht="28.8" x14ac:dyDescent="0.3">
      <c r="A9" s="208" t="s">
        <v>145</v>
      </c>
      <c r="B9" s="207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7"/>
  <sheetViews>
    <sheetView topLeftCell="A25" workbookViewId="0">
      <selection activeCell="F18" sqref="F18"/>
    </sheetView>
  </sheetViews>
  <sheetFormatPr defaultRowHeight="14.4" x14ac:dyDescent="0.3"/>
  <cols>
    <col min="2" max="2" width="12.109375" customWidth="1"/>
    <col min="3" max="26" width="6.88671875" customWidth="1"/>
  </cols>
  <sheetData>
    <row r="1" spans="2:14" s="93" customFormat="1" ht="25.8" x14ac:dyDescent="0.5">
      <c r="B1" s="156" t="s">
        <v>60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2:14" ht="31.8" thickBot="1" x14ac:dyDescent="0.35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08" t="s">
        <v>6</v>
      </c>
      <c r="J2" s="1" t="s">
        <v>7</v>
      </c>
      <c r="K2" s="1" t="s">
        <v>8</v>
      </c>
      <c r="L2" s="1" t="s">
        <v>9</v>
      </c>
      <c r="M2" s="108" t="s">
        <v>10</v>
      </c>
      <c r="N2" s="1" t="s">
        <v>11</v>
      </c>
    </row>
    <row r="3" spans="2:14" x14ac:dyDescent="0.3">
      <c r="B3" s="21" t="s">
        <v>16</v>
      </c>
      <c r="C3" s="13">
        <v>-12.3</v>
      </c>
      <c r="D3" s="9">
        <v>-8.4</v>
      </c>
      <c r="E3" s="8">
        <v>-1.9</v>
      </c>
      <c r="F3" s="4">
        <v>5.0999999999999996</v>
      </c>
      <c r="G3" s="12">
        <v>9.8000000000000007</v>
      </c>
      <c r="H3" s="7">
        <v>13.6</v>
      </c>
      <c r="I3" s="6">
        <v>17.600000000000001</v>
      </c>
      <c r="J3" s="14">
        <v>19.8</v>
      </c>
      <c r="K3" s="7">
        <v>16</v>
      </c>
      <c r="L3" s="12">
        <v>8.9</v>
      </c>
      <c r="M3" s="3">
        <v>-0.9</v>
      </c>
      <c r="N3" s="9">
        <v>-9.1</v>
      </c>
    </row>
    <row r="4" spans="2:14" x14ac:dyDescent="0.3">
      <c r="B4" s="21" t="s">
        <v>20</v>
      </c>
      <c r="C4" s="2">
        <v>-6.3</v>
      </c>
      <c r="D4" s="2">
        <v>-6.6</v>
      </c>
      <c r="E4" s="3">
        <v>-0.5</v>
      </c>
      <c r="F4" s="12">
        <v>9.1999999999999993</v>
      </c>
      <c r="G4" s="7">
        <v>15.9</v>
      </c>
      <c r="H4" s="14">
        <v>21</v>
      </c>
      <c r="I4" s="15">
        <v>23.6</v>
      </c>
      <c r="J4" s="14">
        <v>22.3</v>
      </c>
      <c r="K4" s="7">
        <v>15.6</v>
      </c>
      <c r="L4" s="12">
        <v>8</v>
      </c>
      <c r="M4" s="3">
        <v>0.3</v>
      </c>
      <c r="N4" s="2">
        <v>-4.7</v>
      </c>
    </row>
    <row r="5" spans="2:14" x14ac:dyDescent="0.3">
      <c r="B5" s="21" t="s">
        <v>12</v>
      </c>
      <c r="C5" s="2">
        <v>-6.5</v>
      </c>
      <c r="D5" s="2">
        <v>-6.7</v>
      </c>
      <c r="E5" s="3">
        <v>-1</v>
      </c>
      <c r="F5" s="4">
        <v>6.7</v>
      </c>
      <c r="G5" s="5">
        <v>13.2</v>
      </c>
      <c r="H5" s="6">
        <v>17</v>
      </c>
      <c r="I5" s="6">
        <v>19.2</v>
      </c>
      <c r="J5" s="6">
        <v>17</v>
      </c>
      <c r="K5" s="5">
        <v>11.3</v>
      </c>
      <c r="L5" s="4">
        <v>5.6</v>
      </c>
      <c r="M5" s="3">
        <v>-1.2</v>
      </c>
      <c r="N5" s="2">
        <v>-5.2</v>
      </c>
    </row>
    <row r="6" spans="2:14" x14ac:dyDescent="0.3">
      <c r="B6" s="21" t="s">
        <v>18</v>
      </c>
      <c r="C6" s="9">
        <v>-10.1</v>
      </c>
      <c r="D6" s="9">
        <v>-9.6999999999999993</v>
      </c>
      <c r="E6" s="2">
        <v>-5.5</v>
      </c>
      <c r="F6" s="3">
        <v>-0.7</v>
      </c>
      <c r="G6" s="11">
        <v>4</v>
      </c>
      <c r="H6" s="12">
        <v>9.1999999999999993</v>
      </c>
      <c r="I6" s="5">
        <v>12.8</v>
      </c>
      <c r="J6" s="5">
        <v>11.1</v>
      </c>
      <c r="K6" s="4">
        <v>7</v>
      </c>
      <c r="L6" s="11">
        <v>1.5</v>
      </c>
      <c r="M6" s="2">
        <v>-4.8</v>
      </c>
      <c r="N6" s="9">
        <v>-8.1999999999999993</v>
      </c>
    </row>
    <row r="7" spans="2:14" x14ac:dyDescent="0.3">
      <c r="B7" s="21" t="s">
        <v>14</v>
      </c>
      <c r="C7" s="9">
        <v>-8.9</v>
      </c>
      <c r="D7" s="9">
        <v>-8.8000000000000007</v>
      </c>
      <c r="E7" s="8">
        <v>-2.6</v>
      </c>
      <c r="F7" s="4">
        <v>6.1</v>
      </c>
      <c r="G7" s="5">
        <v>12.9</v>
      </c>
      <c r="H7" s="6">
        <v>17.2</v>
      </c>
      <c r="I7" s="6">
        <v>19.399999999999999</v>
      </c>
      <c r="J7" s="6">
        <v>16.899999999999999</v>
      </c>
      <c r="K7" s="5">
        <v>11.1</v>
      </c>
      <c r="L7" s="4">
        <v>4.7</v>
      </c>
      <c r="M7" s="8">
        <v>-2.8</v>
      </c>
      <c r="N7" s="2">
        <v>-7.3</v>
      </c>
    </row>
    <row r="8" spans="2:14" x14ac:dyDescent="0.3">
      <c r="B8" s="21" t="s">
        <v>15</v>
      </c>
      <c r="C8" s="10">
        <v>-16.5</v>
      </c>
      <c r="D8" s="10">
        <v>-14.8</v>
      </c>
      <c r="E8" s="9">
        <v>-7.6</v>
      </c>
      <c r="F8" s="11">
        <v>2.2999999999999998</v>
      </c>
      <c r="G8" s="5">
        <v>11.8</v>
      </c>
      <c r="H8" s="6">
        <v>17.100000000000001</v>
      </c>
      <c r="I8" s="6">
        <v>19.399999999999999</v>
      </c>
      <c r="J8" s="6">
        <v>16.600000000000001</v>
      </c>
      <c r="K8" s="12">
        <v>10.199999999999999</v>
      </c>
      <c r="L8" s="11">
        <v>3.1</v>
      </c>
      <c r="M8" s="2">
        <v>-6.9</v>
      </c>
      <c r="N8" s="10">
        <v>-14</v>
      </c>
    </row>
    <row r="9" spans="2:14" x14ac:dyDescent="0.3">
      <c r="B9" s="21" t="s">
        <v>21</v>
      </c>
      <c r="C9" s="16">
        <v>-46.4</v>
      </c>
      <c r="D9" s="17">
        <v>-42</v>
      </c>
      <c r="E9" s="18">
        <v>-31.2</v>
      </c>
      <c r="F9" s="10">
        <v>-13.6</v>
      </c>
      <c r="G9" s="11">
        <v>2.7</v>
      </c>
      <c r="H9" s="5">
        <v>12.6</v>
      </c>
      <c r="I9" s="7">
        <v>14.9</v>
      </c>
      <c r="J9" s="12">
        <v>10.3</v>
      </c>
      <c r="K9" s="11">
        <v>2.2999999999999998</v>
      </c>
      <c r="L9" s="10">
        <v>-14.8</v>
      </c>
      <c r="M9" s="19">
        <v>-35.200000000000003</v>
      </c>
      <c r="N9" s="16">
        <v>-45.5</v>
      </c>
    </row>
    <row r="10" spans="2:14" x14ac:dyDescent="0.3">
      <c r="B10" s="21" t="s">
        <v>19</v>
      </c>
      <c r="C10" s="9">
        <v>-10.3</v>
      </c>
      <c r="D10" s="9">
        <v>-10</v>
      </c>
      <c r="E10" s="2">
        <v>-7.3</v>
      </c>
      <c r="F10" s="11">
        <v>3.7</v>
      </c>
      <c r="G10" s="5">
        <v>12.5</v>
      </c>
      <c r="H10" s="6">
        <v>18</v>
      </c>
      <c r="I10" s="14">
        <v>19.600000000000001</v>
      </c>
      <c r="J10" s="6">
        <v>16.899999999999999</v>
      </c>
      <c r="K10" s="12">
        <v>10.4</v>
      </c>
      <c r="L10" s="11">
        <v>3.5</v>
      </c>
      <c r="M10" s="2">
        <v>-7.3</v>
      </c>
      <c r="N10" s="13">
        <v>-10.8</v>
      </c>
    </row>
    <row r="11" spans="2:14" x14ac:dyDescent="0.3">
      <c r="B11" s="21" t="s">
        <v>13</v>
      </c>
      <c r="C11" s="2">
        <v>-5.5</v>
      </c>
      <c r="D11" s="2">
        <v>-5.8</v>
      </c>
      <c r="E11" s="3">
        <v>-1.3</v>
      </c>
      <c r="F11" s="4">
        <v>5.0999999999999996</v>
      </c>
      <c r="G11" s="5">
        <v>11.3</v>
      </c>
      <c r="H11" s="7">
        <v>15.7</v>
      </c>
      <c r="I11" s="6">
        <v>18.8</v>
      </c>
      <c r="J11" s="6">
        <v>16.899999999999999</v>
      </c>
      <c r="K11" s="5">
        <v>11.6</v>
      </c>
      <c r="L11" s="4">
        <v>6.2</v>
      </c>
      <c r="M11" s="3">
        <v>0.1</v>
      </c>
      <c r="N11" s="8">
        <v>-3.7</v>
      </c>
    </row>
    <row r="12" spans="2:14" x14ac:dyDescent="0.3">
      <c r="B12" s="21" t="s">
        <v>17</v>
      </c>
      <c r="C12" s="4">
        <v>6.1</v>
      </c>
      <c r="D12" s="4">
        <v>6</v>
      </c>
      <c r="E12" s="12">
        <v>8.1999999999999993</v>
      </c>
      <c r="F12" s="5">
        <v>12.1</v>
      </c>
      <c r="G12" s="7">
        <v>16</v>
      </c>
      <c r="H12" s="14">
        <v>20.2</v>
      </c>
      <c r="I12" s="15">
        <v>23.2</v>
      </c>
      <c r="J12" s="15">
        <v>23.6</v>
      </c>
      <c r="K12" s="14">
        <v>20</v>
      </c>
      <c r="L12" s="7">
        <v>15.8</v>
      </c>
      <c r="M12" s="5">
        <v>11.1</v>
      </c>
      <c r="N12" s="12">
        <v>8.1</v>
      </c>
    </row>
    <row r="13" spans="2:14" x14ac:dyDescent="0.3">
      <c r="B13" s="21" t="s">
        <v>23</v>
      </c>
      <c r="C13" s="2">
        <v>-7.5</v>
      </c>
      <c r="D13" s="9">
        <v>-7.9</v>
      </c>
      <c r="E13" s="8">
        <v>-2.4</v>
      </c>
      <c r="F13" s="12">
        <v>7.5</v>
      </c>
      <c r="G13" s="7">
        <v>14.5</v>
      </c>
      <c r="H13" s="6">
        <v>18.399999999999999</v>
      </c>
      <c r="I13" s="14">
        <v>20.399999999999999</v>
      </c>
      <c r="J13" s="6">
        <v>18.7</v>
      </c>
      <c r="K13" s="5">
        <v>12.7</v>
      </c>
      <c r="L13" s="4">
        <v>6.1</v>
      </c>
      <c r="M13" s="3">
        <v>-1.4</v>
      </c>
      <c r="N13" s="2">
        <v>-6.3</v>
      </c>
    </row>
    <row r="14" spans="2:14" x14ac:dyDescent="0.3">
      <c r="B14" s="21" t="s">
        <v>22</v>
      </c>
      <c r="C14" s="2">
        <v>-6.6</v>
      </c>
      <c r="D14" s="2">
        <v>-7</v>
      </c>
      <c r="E14" s="8">
        <v>-1.6</v>
      </c>
      <c r="F14" s="12">
        <v>8.3000000000000007</v>
      </c>
      <c r="G14" s="7">
        <v>15.3</v>
      </c>
      <c r="H14" s="6">
        <v>19.399999999999999</v>
      </c>
      <c r="I14" s="14">
        <v>21.4</v>
      </c>
      <c r="J14" s="14">
        <v>20.100000000000001</v>
      </c>
      <c r="K14" s="7">
        <v>14</v>
      </c>
      <c r="L14" s="4">
        <v>7.1</v>
      </c>
      <c r="M14" s="3">
        <v>-0.3</v>
      </c>
      <c r="N14" s="2">
        <v>-5.3</v>
      </c>
    </row>
    <row r="17" spans="2:27" s="40" customFormat="1" ht="25.8" x14ac:dyDescent="0.3">
      <c r="L17" s="145"/>
      <c r="M17" s="145"/>
      <c r="O17" s="158" t="s">
        <v>62</v>
      </c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2:27" x14ac:dyDescent="0.3">
      <c r="N18" s="194" t="s">
        <v>28</v>
      </c>
      <c r="O18" s="179">
        <f>INDEX($L$21:$M$32,O$20,1)</f>
        <v>0.75252779581822171</v>
      </c>
      <c r="P18" s="179">
        <f t="shared" ref="P18:Z18" si="0">INDEX($L$21:$M$32,P$20,1)</f>
        <v>0.84997534572123856</v>
      </c>
      <c r="Q18" s="179">
        <f t="shared" si="0"/>
        <v>0.97302105798683869</v>
      </c>
      <c r="R18" s="179">
        <f t="shared" si="0"/>
        <v>1.203695407458756</v>
      </c>
      <c r="S18" s="179">
        <f t="shared" si="0"/>
        <v>0.98291125708147331</v>
      </c>
      <c r="T18" s="179">
        <f t="shared" si="0"/>
        <v>0.960221976805547</v>
      </c>
      <c r="U18" s="179">
        <f t="shared" si="0"/>
        <v>1.1074114103904023</v>
      </c>
      <c r="V18" s="179">
        <f t="shared" si="0"/>
        <v>0.95934931217954988</v>
      </c>
      <c r="W18" s="179">
        <f t="shared" si="0"/>
        <v>1.0463248865706005</v>
      </c>
      <c r="X18" s="179">
        <f t="shared" si="0"/>
        <v>0.760672665660862</v>
      </c>
      <c r="Y18" s="179">
        <f t="shared" si="0"/>
        <v>0.92007940400967747</v>
      </c>
      <c r="Z18" s="179">
        <f t="shared" si="0"/>
        <v>0.88662726001311931</v>
      </c>
      <c r="AA18" s="46"/>
    </row>
    <row r="19" spans="2:27" ht="16.2" customHeight="1" x14ac:dyDescent="0.35">
      <c r="B19" s="154" t="s">
        <v>61</v>
      </c>
      <c r="C19" s="154"/>
      <c r="D19" s="155"/>
      <c r="E19" s="190" t="s">
        <v>106</v>
      </c>
      <c r="F19" s="190"/>
      <c r="G19" s="190"/>
      <c r="H19" s="190" t="s">
        <v>107</v>
      </c>
      <c r="I19" s="190"/>
      <c r="J19" s="190"/>
      <c r="K19" s="87"/>
      <c r="N19" s="194" t="s">
        <v>56</v>
      </c>
      <c r="O19" s="179">
        <f>INDEX($L$21:$M$32,O$20,2)</f>
        <v>2.3020892833805209</v>
      </c>
      <c r="P19" s="179">
        <f t="shared" ref="P19:Z19" si="1">INDEX($L$21:$M$32,P$20,2)</f>
        <v>0.77667151713747662</v>
      </c>
      <c r="Q19" s="179">
        <f t="shared" si="1"/>
        <v>0.65653468695853368</v>
      </c>
      <c r="R19" s="179">
        <f t="shared" si="1"/>
        <v>0.57741309420145737</v>
      </c>
      <c r="S19" s="179">
        <f t="shared" si="1"/>
        <v>0.76794487087750496</v>
      </c>
      <c r="T19" s="179">
        <f t="shared" si="1"/>
        <v>1.447168838111965</v>
      </c>
      <c r="U19" s="179">
        <f t="shared" si="1"/>
        <v>2.4920392836392367</v>
      </c>
      <c r="V19" s="179">
        <f t="shared" si="1"/>
        <v>1.2807807827551723</v>
      </c>
      <c r="W19" s="179">
        <f t="shared" si="1"/>
        <v>0.52912565156294755</v>
      </c>
      <c r="X19" s="179">
        <f t="shared" si="1"/>
        <v>0.69318660125041454</v>
      </c>
      <c r="Y19" s="179">
        <f t="shared" si="1"/>
        <v>0.72314808674298381</v>
      </c>
      <c r="Z19" s="179">
        <f t="shared" si="1"/>
        <v>0.73332917404628406</v>
      </c>
      <c r="AA19" s="46"/>
    </row>
    <row r="20" spans="2:27" x14ac:dyDescent="0.3">
      <c r="C20" s="33" t="s">
        <v>28</v>
      </c>
      <c r="D20" s="33" t="s">
        <v>29</v>
      </c>
      <c r="E20" s="191" t="s">
        <v>54</v>
      </c>
      <c r="F20" s="191" t="s">
        <v>25</v>
      </c>
      <c r="G20" s="191" t="s">
        <v>55</v>
      </c>
      <c r="H20" s="191" t="s">
        <v>54</v>
      </c>
      <c r="I20" s="191" t="s">
        <v>25</v>
      </c>
      <c r="J20" s="191" t="s">
        <v>55</v>
      </c>
      <c r="L20" s="192" t="s">
        <v>28</v>
      </c>
      <c r="M20" s="193" t="s">
        <v>56</v>
      </c>
      <c r="N20" s="33" t="s">
        <v>57</v>
      </c>
      <c r="O20" s="120">
        <v>1</v>
      </c>
      <c r="P20" s="118">
        <v>2</v>
      </c>
      <c r="Q20" s="118">
        <v>3</v>
      </c>
      <c r="R20" s="118">
        <v>4</v>
      </c>
      <c r="S20" s="118">
        <v>5</v>
      </c>
      <c r="T20" s="118">
        <v>6</v>
      </c>
      <c r="U20" s="118">
        <v>7</v>
      </c>
      <c r="V20" s="118">
        <v>8</v>
      </c>
      <c r="W20" s="118">
        <v>9</v>
      </c>
      <c r="X20" s="118">
        <v>10</v>
      </c>
      <c r="Y20" s="118">
        <v>11</v>
      </c>
      <c r="Z20" s="121">
        <v>12</v>
      </c>
    </row>
    <row r="21" spans="2:27" x14ac:dyDescent="0.3">
      <c r="B21" s="21" t="s">
        <v>16</v>
      </c>
      <c r="C21" s="99" t="s">
        <v>131</v>
      </c>
      <c r="D21" s="99" t="s">
        <v>120</v>
      </c>
      <c r="E21" s="199">
        <v>43</v>
      </c>
      <c r="F21" s="200">
        <v>7</v>
      </c>
      <c r="G21" s="48">
        <f>RADIANS(E21+F21/60)</f>
        <v>0.75252779581822171</v>
      </c>
      <c r="H21" s="199">
        <v>131</v>
      </c>
      <c r="I21" s="200">
        <v>54</v>
      </c>
      <c r="J21" s="48">
        <f>RADIANS(H21+I21/60)</f>
        <v>2.3020892833805209</v>
      </c>
      <c r="L21" s="198">
        <f>G21</f>
        <v>0.75252779581822171</v>
      </c>
      <c r="M21" s="198">
        <f>J21</f>
        <v>2.3020892833805209</v>
      </c>
      <c r="N21" s="117">
        <v>1</v>
      </c>
      <c r="O21" s="88">
        <f t="shared" ref="O21:Z32" si="2">6400*ACOS(SIN($L21)*SIN(O$18)+COS($L21)*COS(O$18)*COS(O$19-$M21))</f>
        <v>0</v>
      </c>
      <c r="P21" s="44">
        <f t="shared" si="2"/>
        <v>6437.7204405053017</v>
      </c>
      <c r="Q21" s="44">
        <f t="shared" si="2"/>
        <v>6445.7108703365948</v>
      </c>
      <c r="R21" s="44">
        <f t="shared" si="2"/>
        <v>5952.3486947714364</v>
      </c>
      <c r="S21" s="44">
        <f t="shared" si="2"/>
        <v>6065.1080593459055</v>
      </c>
      <c r="T21" s="44">
        <f t="shared" si="2"/>
        <v>3733.0448497038233</v>
      </c>
      <c r="U21" s="44">
        <f t="shared" si="2"/>
        <v>2376.9913270856277</v>
      </c>
      <c r="V21" s="44">
        <f t="shared" si="2"/>
        <v>4342.6192122434795</v>
      </c>
      <c r="W21" s="44">
        <f t="shared" si="2"/>
        <v>6566.5684893061498</v>
      </c>
      <c r="X21" s="44">
        <f t="shared" si="2"/>
        <v>7058.2212628475008</v>
      </c>
      <c r="Y21" s="44">
        <f t="shared" si="2"/>
        <v>6400.6708853949322</v>
      </c>
      <c r="Z21" s="45">
        <f t="shared" si="2"/>
        <v>6473.4990719116186</v>
      </c>
    </row>
    <row r="22" spans="2:27" x14ac:dyDescent="0.3">
      <c r="B22" s="21" t="s">
        <v>20</v>
      </c>
      <c r="C22" s="99" t="s">
        <v>109</v>
      </c>
      <c r="D22" s="99" t="s">
        <v>121</v>
      </c>
      <c r="E22" s="199">
        <v>48</v>
      </c>
      <c r="F22" s="200">
        <v>42</v>
      </c>
      <c r="G22" s="48">
        <f t="shared" ref="G22:G32" si="3">RADIANS(E22+F22/60)</f>
        <v>0.84997534572123856</v>
      </c>
      <c r="H22" s="199">
        <v>44</v>
      </c>
      <c r="I22" s="200">
        <v>30</v>
      </c>
      <c r="J22" s="48">
        <f t="shared" ref="J22:J32" si="4">RADIANS(H22+I22/60)</f>
        <v>0.77667151713747662</v>
      </c>
      <c r="L22" s="198">
        <f t="shared" ref="L22:L32" si="5">G22</f>
        <v>0.84997534572123856</v>
      </c>
      <c r="M22" s="198">
        <f t="shared" ref="M22:M32" si="6">J22</f>
        <v>0.77667151713747662</v>
      </c>
      <c r="N22" s="118">
        <v>2</v>
      </c>
      <c r="O22" s="46">
        <f t="shared" si="2"/>
        <v>6437.7204405053017</v>
      </c>
      <c r="P22" s="60">
        <f t="shared" si="2"/>
        <v>0</v>
      </c>
      <c r="Q22" s="47">
        <f t="shared" si="2"/>
        <v>916.58324496690398</v>
      </c>
      <c r="R22" s="47">
        <f t="shared" si="2"/>
        <v>2348.8786699272141</v>
      </c>
      <c r="S22" s="47">
        <f t="shared" si="2"/>
        <v>851.46255476087026</v>
      </c>
      <c r="T22" s="47">
        <f t="shared" si="2"/>
        <v>2704.8952327216325</v>
      </c>
      <c r="U22" s="47">
        <f t="shared" si="2"/>
        <v>5694.9608970280251</v>
      </c>
      <c r="V22" s="47">
        <f t="shared" si="2"/>
        <v>2095.1065595502528</v>
      </c>
      <c r="W22" s="47">
        <f t="shared" si="2"/>
        <v>1552.8028242203418</v>
      </c>
      <c r="X22" s="47">
        <f t="shared" si="2"/>
        <v>680.64623735160831</v>
      </c>
      <c r="Y22" s="47">
        <f t="shared" si="2"/>
        <v>498.2425852606255</v>
      </c>
      <c r="Z22" s="48">
        <f t="shared" si="2"/>
        <v>295.17043612559775</v>
      </c>
    </row>
    <row r="23" spans="2:27" x14ac:dyDescent="0.3">
      <c r="B23" s="21" t="s">
        <v>12</v>
      </c>
      <c r="C23" s="99" t="s">
        <v>110</v>
      </c>
      <c r="D23" s="99" t="s">
        <v>122</v>
      </c>
      <c r="E23" s="199">
        <v>55</v>
      </c>
      <c r="F23" s="200">
        <v>45</v>
      </c>
      <c r="G23" s="48">
        <f t="shared" si="3"/>
        <v>0.97302105798683869</v>
      </c>
      <c r="H23" s="199">
        <v>37</v>
      </c>
      <c r="I23" s="200">
        <v>37</v>
      </c>
      <c r="J23" s="48">
        <f t="shared" si="4"/>
        <v>0.65653468695853368</v>
      </c>
      <c r="L23" s="198">
        <f t="shared" si="5"/>
        <v>0.97302105798683869</v>
      </c>
      <c r="M23" s="198">
        <f t="shared" si="6"/>
        <v>0.65653468695853368</v>
      </c>
      <c r="N23" s="118">
        <v>3</v>
      </c>
      <c r="O23" s="46">
        <f t="shared" si="2"/>
        <v>6445.7108703365948</v>
      </c>
      <c r="P23" s="47">
        <f t="shared" si="2"/>
        <v>916.58324496690398</v>
      </c>
      <c r="Q23" s="60">
        <f t="shared" si="2"/>
        <v>0</v>
      </c>
      <c r="R23" s="47">
        <f t="shared" si="2"/>
        <v>1493.9025389194569</v>
      </c>
      <c r="S23" s="47">
        <f t="shared" si="2"/>
        <v>403.21971805338563</v>
      </c>
      <c r="T23" s="47">
        <f t="shared" si="2"/>
        <v>2824.1244176119226</v>
      </c>
      <c r="U23" s="47">
        <f t="shared" si="2"/>
        <v>5323.0047184462328</v>
      </c>
      <c r="V23" s="47">
        <f t="shared" si="2"/>
        <v>2247.4116447352289</v>
      </c>
      <c r="W23" s="47">
        <f t="shared" si="2"/>
        <v>638.33482268421449</v>
      </c>
      <c r="X23" s="47">
        <f t="shared" si="2"/>
        <v>1367.3192773492758</v>
      </c>
      <c r="Y23" s="47">
        <f t="shared" si="2"/>
        <v>420.45369413729787</v>
      </c>
      <c r="Z23" s="48">
        <f t="shared" si="2"/>
        <v>625.87918964229766</v>
      </c>
    </row>
    <row r="24" spans="2:27" x14ac:dyDescent="0.3">
      <c r="B24" s="21" t="s">
        <v>18</v>
      </c>
      <c r="C24" s="99" t="s">
        <v>111</v>
      </c>
      <c r="D24" s="99" t="s">
        <v>108</v>
      </c>
      <c r="E24" s="199">
        <v>68</v>
      </c>
      <c r="F24" s="200">
        <v>58</v>
      </c>
      <c r="G24" s="48">
        <f t="shared" si="3"/>
        <v>1.203695407458756</v>
      </c>
      <c r="H24" s="199">
        <v>33</v>
      </c>
      <c r="I24" s="200">
        <v>5</v>
      </c>
      <c r="J24" s="48">
        <f t="shared" si="4"/>
        <v>0.57741309420145737</v>
      </c>
      <c r="L24" s="198">
        <f t="shared" si="5"/>
        <v>1.203695407458756</v>
      </c>
      <c r="M24" s="198">
        <f t="shared" si="6"/>
        <v>0.57741309420145737</v>
      </c>
      <c r="N24" s="118">
        <v>4</v>
      </c>
      <c r="O24" s="46">
        <f t="shared" si="2"/>
        <v>5952.3486947714364</v>
      </c>
      <c r="P24" s="47">
        <f t="shared" si="2"/>
        <v>2348.8786699272141</v>
      </c>
      <c r="Q24" s="47">
        <f t="shared" si="2"/>
        <v>1493.9025389194569</v>
      </c>
      <c r="R24" s="60">
        <f t="shared" si="2"/>
        <v>0</v>
      </c>
      <c r="S24" s="47">
        <f t="shared" si="2"/>
        <v>1514.6945853465056</v>
      </c>
      <c r="T24" s="47">
        <f t="shared" si="2"/>
        <v>2923.6696760941754</v>
      </c>
      <c r="U24" s="47">
        <f t="shared" si="2"/>
        <v>4318.3910189222615</v>
      </c>
      <c r="V24" s="47">
        <f t="shared" si="2"/>
        <v>2554.4663578430955</v>
      </c>
      <c r="W24" s="47">
        <f t="shared" si="2"/>
        <v>1015.6905498134364</v>
      </c>
      <c r="X24" s="47">
        <f t="shared" si="2"/>
        <v>2861.2194160189047</v>
      </c>
      <c r="Y24" s="47">
        <f t="shared" si="2"/>
        <v>1867.1296016228553</v>
      </c>
      <c r="Z24" s="48">
        <f t="shared" si="2"/>
        <v>2084.980887828513</v>
      </c>
    </row>
    <row r="25" spans="2:27" x14ac:dyDescent="0.3">
      <c r="B25" s="21" t="s">
        <v>14</v>
      </c>
      <c r="C25" s="99" t="s">
        <v>112</v>
      </c>
      <c r="D25" s="99" t="s">
        <v>123</v>
      </c>
      <c r="E25" s="199">
        <v>56</v>
      </c>
      <c r="F25" s="200">
        <v>19</v>
      </c>
      <c r="G25" s="48">
        <f t="shared" si="3"/>
        <v>0.98291125708147331</v>
      </c>
      <c r="H25" s="199">
        <v>44</v>
      </c>
      <c r="I25" s="200">
        <v>0</v>
      </c>
      <c r="J25" s="48">
        <f t="shared" si="4"/>
        <v>0.76794487087750496</v>
      </c>
      <c r="L25" s="198">
        <f t="shared" si="5"/>
        <v>0.98291125708147331</v>
      </c>
      <c r="M25" s="198">
        <f t="shared" si="6"/>
        <v>0.76794487087750496</v>
      </c>
      <c r="N25" s="118">
        <v>5</v>
      </c>
      <c r="O25" s="46">
        <f t="shared" si="2"/>
        <v>6065.1080593459055</v>
      </c>
      <c r="P25" s="47">
        <f t="shared" si="2"/>
        <v>851.46255476087026</v>
      </c>
      <c r="Q25" s="47">
        <f t="shared" si="2"/>
        <v>403.21971805338563</v>
      </c>
      <c r="R25" s="47">
        <f t="shared" si="2"/>
        <v>1514.6945853465056</v>
      </c>
      <c r="S25" s="60">
        <f t="shared" si="2"/>
        <v>0</v>
      </c>
      <c r="T25" s="47">
        <f t="shared" si="2"/>
        <v>2423.24028301625</v>
      </c>
      <c r="U25" s="47">
        <f t="shared" si="2"/>
        <v>5031.9363671226074</v>
      </c>
      <c r="V25" s="47">
        <f t="shared" si="2"/>
        <v>1844.2763964392411</v>
      </c>
      <c r="W25" s="47">
        <f t="shared" si="2"/>
        <v>900.95027614893013</v>
      </c>
      <c r="X25" s="47">
        <f t="shared" si="2"/>
        <v>1454.5496624117077</v>
      </c>
      <c r="Y25" s="47">
        <f t="shared" si="2"/>
        <v>435.12411297370193</v>
      </c>
      <c r="Z25" s="48">
        <f t="shared" si="2"/>
        <v>630.04240217515098</v>
      </c>
    </row>
    <row r="26" spans="2:27" x14ac:dyDescent="0.3">
      <c r="B26" s="21" t="s">
        <v>15</v>
      </c>
      <c r="C26" s="99" t="s">
        <v>113</v>
      </c>
      <c r="D26" s="99" t="s">
        <v>124</v>
      </c>
      <c r="E26" s="199">
        <v>55</v>
      </c>
      <c r="F26" s="200">
        <v>1</v>
      </c>
      <c r="G26" s="48">
        <f t="shared" si="3"/>
        <v>0.960221976805547</v>
      </c>
      <c r="H26" s="199">
        <v>82</v>
      </c>
      <c r="I26" s="200">
        <v>55</v>
      </c>
      <c r="J26" s="48">
        <f t="shared" si="4"/>
        <v>1.447168838111965</v>
      </c>
      <c r="L26" s="198">
        <f t="shared" si="5"/>
        <v>0.960221976805547</v>
      </c>
      <c r="M26" s="198">
        <f t="shared" si="6"/>
        <v>1.447168838111965</v>
      </c>
      <c r="N26" s="118">
        <v>6</v>
      </c>
      <c r="O26" s="46">
        <f t="shared" si="2"/>
        <v>3733.0448497038233</v>
      </c>
      <c r="P26" s="47">
        <f t="shared" si="2"/>
        <v>2704.8952327216325</v>
      </c>
      <c r="Q26" s="47">
        <f t="shared" si="2"/>
        <v>2824.1244176119226</v>
      </c>
      <c r="R26" s="47">
        <f t="shared" si="2"/>
        <v>2923.6696760941754</v>
      </c>
      <c r="S26" s="47">
        <f t="shared" si="2"/>
        <v>2423.24028301625</v>
      </c>
      <c r="T26" s="60">
        <f t="shared" si="2"/>
        <v>0</v>
      </c>
      <c r="U26" s="47">
        <f t="shared" si="2"/>
        <v>3407.6493566370018</v>
      </c>
      <c r="V26" s="47">
        <f t="shared" si="2"/>
        <v>610.47129073795509</v>
      </c>
      <c r="W26" s="47">
        <f t="shared" si="2"/>
        <v>3119.1051337931922</v>
      </c>
      <c r="X26" s="47">
        <f t="shared" si="2"/>
        <v>3330.9007202364596</v>
      </c>
      <c r="Y26" s="47">
        <f t="shared" si="2"/>
        <v>2703.9053529217767</v>
      </c>
      <c r="Z26" s="48">
        <f t="shared" si="2"/>
        <v>2754.1967675790956</v>
      </c>
    </row>
    <row r="27" spans="2:27" x14ac:dyDescent="0.3">
      <c r="B27" s="21" t="s">
        <v>21</v>
      </c>
      <c r="C27" s="99" t="s">
        <v>114</v>
      </c>
      <c r="D27" s="99" t="s">
        <v>125</v>
      </c>
      <c r="E27" s="199">
        <v>63</v>
      </c>
      <c r="F27" s="200">
        <v>27</v>
      </c>
      <c r="G27" s="48">
        <f t="shared" si="3"/>
        <v>1.1074114103904023</v>
      </c>
      <c r="H27" s="199">
        <v>142</v>
      </c>
      <c r="I27" s="200">
        <v>47</v>
      </c>
      <c r="J27" s="48">
        <f t="shared" si="4"/>
        <v>2.4920392836392367</v>
      </c>
      <c r="L27" s="198">
        <f t="shared" si="5"/>
        <v>1.1074114103904023</v>
      </c>
      <c r="M27" s="198">
        <f t="shared" si="6"/>
        <v>2.4920392836392367</v>
      </c>
      <c r="N27" s="118">
        <v>7</v>
      </c>
      <c r="O27" s="46">
        <f t="shared" si="2"/>
        <v>2376.9913270856277</v>
      </c>
      <c r="P27" s="47">
        <f t="shared" si="2"/>
        <v>5694.9608970280251</v>
      </c>
      <c r="Q27" s="47">
        <f t="shared" si="2"/>
        <v>5323.0047184462328</v>
      </c>
      <c r="R27" s="47">
        <f t="shared" si="2"/>
        <v>4318.3910189222615</v>
      </c>
      <c r="S27" s="47">
        <f t="shared" si="2"/>
        <v>5031.9363671226074</v>
      </c>
      <c r="T27" s="47">
        <f t="shared" si="2"/>
        <v>3407.6493566370018</v>
      </c>
      <c r="U27" s="60">
        <f>6400*ACOS(SIN($L27)*SIN(U$18)+COS($L27)*COS(U$18)*COS(U$19-$M27))</f>
        <v>9.5367431640625E-5</v>
      </c>
      <c r="V27" s="47">
        <f t="shared" si="2"/>
        <v>3869.2290594265655</v>
      </c>
      <c r="W27" s="47">
        <f t="shared" si="2"/>
        <v>5190.4053682162266</v>
      </c>
      <c r="X27" s="47">
        <f t="shared" si="2"/>
        <v>6375.6071069115151</v>
      </c>
      <c r="Y27" s="47">
        <f t="shared" si="2"/>
        <v>5452.9804045611127</v>
      </c>
      <c r="Z27" s="48">
        <f t="shared" si="2"/>
        <v>5604.5751984165026</v>
      </c>
    </row>
    <row r="28" spans="2:27" x14ac:dyDescent="0.3">
      <c r="B28" s="21" t="s">
        <v>19</v>
      </c>
      <c r="C28" s="99" t="s">
        <v>115</v>
      </c>
      <c r="D28" s="99" t="s">
        <v>126</v>
      </c>
      <c r="E28" s="199">
        <v>54</v>
      </c>
      <c r="F28" s="200">
        <v>58</v>
      </c>
      <c r="G28" s="48">
        <f t="shared" si="3"/>
        <v>0.95934931217954988</v>
      </c>
      <c r="H28" s="199">
        <v>73</v>
      </c>
      <c r="I28" s="200">
        <v>23</v>
      </c>
      <c r="J28" s="48">
        <f t="shared" si="4"/>
        <v>1.2807807827551723</v>
      </c>
      <c r="L28" s="198">
        <f t="shared" si="5"/>
        <v>0.95934931217954988</v>
      </c>
      <c r="M28" s="198">
        <f t="shared" si="6"/>
        <v>1.2807807827551723</v>
      </c>
      <c r="N28" s="118">
        <v>8</v>
      </c>
      <c r="O28" s="46">
        <f t="shared" si="2"/>
        <v>4342.6192122434795</v>
      </c>
      <c r="P28" s="47">
        <f t="shared" si="2"/>
        <v>2095.1065595502528</v>
      </c>
      <c r="Q28" s="47">
        <f t="shared" si="2"/>
        <v>2247.4116447352289</v>
      </c>
      <c r="R28" s="47">
        <f t="shared" si="2"/>
        <v>2554.4663578430955</v>
      </c>
      <c r="S28" s="47">
        <f t="shared" si="2"/>
        <v>1844.2763964392411</v>
      </c>
      <c r="T28" s="47">
        <f t="shared" si="2"/>
        <v>610.47129073795509</v>
      </c>
      <c r="U28" s="47">
        <f t="shared" si="2"/>
        <v>3869.2290594265655</v>
      </c>
      <c r="V28" s="60">
        <f>6400*ACOS(SIN($L28)*SIN(V$18)+COS($L28)*COS(V$18)*COS(V$19-$M28))</f>
        <v>9.5367431640625E-5</v>
      </c>
      <c r="W28" s="47">
        <f t="shared" si="2"/>
        <v>2597.4482407607679</v>
      </c>
      <c r="X28" s="47">
        <f t="shared" si="2"/>
        <v>2727.0404420601253</v>
      </c>
      <c r="Y28" s="47">
        <f t="shared" si="2"/>
        <v>2101.9405783129005</v>
      </c>
      <c r="Z28" s="48">
        <f t="shared" si="2"/>
        <v>2145.5162274601307</v>
      </c>
    </row>
    <row r="29" spans="2:27" x14ac:dyDescent="0.3">
      <c r="B29" s="21" t="s">
        <v>13</v>
      </c>
      <c r="C29" s="99" t="s">
        <v>116</v>
      </c>
      <c r="D29" s="99" t="s">
        <v>127</v>
      </c>
      <c r="E29" s="199">
        <v>59</v>
      </c>
      <c r="F29" s="200">
        <v>57</v>
      </c>
      <c r="G29" s="48">
        <f t="shared" si="3"/>
        <v>1.0463248865706005</v>
      </c>
      <c r="H29" s="199">
        <v>30</v>
      </c>
      <c r="I29" s="200">
        <v>19</v>
      </c>
      <c r="J29" s="48">
        <f t="shared" si="4"/>
        <v>0.52912565156294755</v>
      </c>
      <c r="L29" s="198">
        <f t="shared" si="5"/>
        <v>1.0463248865706005</v>
      </c>
      <c r="M29" s="198">
        <f t="shared" si="6"/>
        <v>0.52912565156294755</v>
      </c>
      <c r="N29" s="118">
        <v>9</v>
      </c>
      <c r="O29" s="46">
        <f t="shared" si="2"/>
        <v>6566.5684893061498</v>
      </c>
      <c r="P29" s="47">
        <f t="shared" si="2"/>
        <v>1552.8028242203418</v>
      </c>
      <c r="Q29" s="47">
        <f t="shared" si="2"/>
        <v>638.33482268421449</v>
      </c>
      <c r="R29" s="47">
        <f t="shared" si="2"/>
        <v>1015.6905498134364</v>
      </c>
      <c r="S29" s="47">
        <f t="shared" si="2"/>
        <v>900.95027614893013</v>
      </c>
      <c r="T29" s="47">
        <f t="shared" si="2"/>
        <v>3119.1051337931922</v>
      </c>
      <c r="U29" s="47">
        <f t="shared" si="2"/>
        <v>5190.4053682162266</v>
      </c>
      <c r="V29" s="47">
        <f t="shared" si="2"/>
        <v>2597.4482407607679</v>
      </c>
      <c r="W29" s="60">
        <f t="shared" si="2"/>
        <v>9.5367431640625E-5</v>
      </c>
      <c r="X29" s="47">
        <f t="shared" si="2"/>
        <v>1935.728419056808</v>
      </c>
      <c r="Y29" s="47">
        <f t="shared" si="2"/>
        <v>1058.6598900986744</v>
      </c>
      <c r="Z29" s="48">
        <f t="shared" si="2"/>
        <v>1259.4449433244918</v>
      </c>
    </row>
    <row r="30" spans="2:27" x14ac:dyDescent="0.3">
      <c r="B30" s="21" t="s">
        <v>17</v>
      </c>
      <c r="C30" s="99" t="s">
        <v>117</v>
      </c>
      <c r="D30" s="99" t="s">
        <v>128</v>
      </c>
      <c r="E30" s="199">
        <v>43</v>
      </c>
      <c r="F30" s="200">
        <v>35</v>
      </c>
      <c r="G30" s="48">
        <f t="shared" si="3"/>
        <v>0.760672665660862</v>
      </c>
      <c r="H30" s="199">
        <v>39</v>
      </c>
      <c r="I30" s="200">
        <v>43</v>
      </c>
      <c r="J30" s="48">
        <f t="shared" si="4"/>
        <v>0.69318660125041454</v>
      </c>
      <c r="L30" s="198">
        <f t="shared" si="5"/>
        <v>0.760672665660862</v>
      </c>
      <c r="M30" s="198">
        <f t="shared" si="6"/>
        <v>0.69318660125041454</v>
      </c>
      <c r="N30" s="118">
        <v>10</v>
      </c>
      <c r="O30" s="46">
        <f t="shared" si="2"/>
        <v>7058.2212628475008</v>
      </c>
      <c r="P30" s="47">
        <f t="shared" si="2"/>
        <v>680.64623735160831</v>
      </c>
      <c r="Q30" s="47">
        <f t="shared" si="2"/>
        <v>1367.3192773492758</v>
      </c>
      <c r="R30" s="47">
        <f t="shared" si="2"/>
        <v>2861.2194160189047</v>
      </c>
      <c r="S30" s="47">
        <f t="shared" si="2"/>
        <v>1454.5496624117077</v>
      </c>
      <c r="T30" s="47">
        <f t="shared" si="2"/>
        <v>3330.9007202364596</v>
      </c>
      <c r="U30" s="47">
        <f t="shared" si="2"/>
        <v>6375.6071069115151</v>
      </c>
      <c r="V30" s="47">
        <f t="shared" si="2"/>
        <v>2727.0404420601253</v>
      </c>
      <c r="W30" s="47">
        <f t="shared" si="2"/>
        <v>1935.728419056808</v>
      </c>
      <c r="X30" s="60">
        <f t="shared" si="2"/>
        <v>0</v>
      </c>
      <c r="Y30" s="47">
        <f t="shared" si="2"/>
        <v>1028.1130558578611</v>
      </c>
      <c r="Z30" s="48">
        <f t="shared" si="2"/>
        <v>824.68689937105637</v>
      </c>
    </row>
    <row r="31" spans="2:27" x14ac:dyDescent="0.3">
      <c r="B31" s="21" t="s">
        <v>23</v>
      </c>
      <c r="C31" s="99" t="s">
        <v>118</v>
      </c>
      <c r="D31" s="99" t="s">
        <v>129</v>
      </c>
      <c r="E31" s="199">
        <v>52</v>
      </c>
      <c r="F31" s="200">
        <v>43</v>
      </c>
      <c r="G31" s="48">
        <f t="shared" si="3"/>
        <v>0.92007940400967747</v>
      </c>
      <c r="H31" s="199">
        <v>41</v>
      </c>
      <c r="I31" s="200">
        <v>26</v>
      </c>
      <c r="J31" s="48">
        <f t="shared" si="4"/>
        <v>0.72314808674298381</v>
      </c>
      <c r="L31" s="198">
        <f t="shared" si="5"/>
        <v>0.92007940400967747</v>
      </c>
      <c r="M31" s="198">
        <f t="shared" si="6"/>
        <v>0.72314808674298381</v>
      </c>
      <c r="N31" s="118">
        <v>11</v>
      </c>
      <c r="O31" s="46">
        <f t="shared" si="2"/>
        <v>6400.6708853949322</v>
      </c>
      <c r="P31" s="47">
        <f t="shared" si="2"/>
        <v>498.2425852606255</v>
      </c>
      <c r="Q31" s="47">
        <f t="shared" si="2"/>
        <v>420.45369413729787</v>
      </c>
      <c r="R31" s="47">
        <f t="shared" si="2"/>
        <v>1867.1296016228553</v>
      </c>
      <c r="S31" s="47">
        <f t="shared" si="2"/>
        <v>435.12411297370193</v>
      </c>
      <c r="T31" s="47">
        <f t="shared" si="2"/>
        <v>2703.9053529217767</v>
      </c>
      <c r="U31" s="47">
        <f t="shared" si="2"/>
        <v>5452.9804045611127</v>
      </c>
      <c r="V31" s="47">
        <f t="shared" si="2"/>
        <v>2101.9405783129005</v>
      </c>
      <c r="W31" s="47">
        <f t="shared" si="2"/>
        <v>1058.6598900986744</v>
      </c>
      <c r="X31" s="47">
        <f t="shared" si="2"/>
        <v>1028.1130558578611</v>
      </c>
      <c r="Y31" s="60">
        <f t="shared" si="2"/>
        <v>0</v>
      </c>
      <c r="Z31" s="48">
        <f t="shared" si="2"/>
        <v>217.857533038746</v>
      </c>
    </row>
    <row r="32" spans="2:27" x14ac:dyDescent="0.3">
      <c r="B32" s="21" t="s">
        <v>22</v>
      </c>
      <c r="C32" s="99" t="s">
        <v>119</v>
      </c>
      <c r="D32" s="99" t="s">
        <v>130</v>
      </c>
      <c r="E32" s="199">
        <v>50</v>
      </c>
      <c r="F32" s="200">
        <v>48</v>
      </c>
      <c r="G32" s="48">
        <f t="shared" si="3"/>
        <v>0.88662726001311931</v>
      </c>
      <c r="H32" s="199">
        <v>42</v>
      </c>
      <c r="I32" s="200">
        <v>1</v>
      </c>
      <c r="J32" s="48">
        <f t="shared" si="4"/>
        <v>0.73332917404628406</v>
      </c>
      <c r="L32" s="198">
        <f t="shared" si="5"/>
        <v>0.88662726001311931</v>
      </c>
      <c r="M32" s="198">
        <f t="shared" si="6"/>
        <v>0.73332917404628406</v>
      </c>
      <c r="N32" s="119">
        <v>12</v>
      </c>
      <c r="O32" s="49">
        <f t="shared" si="2"/>
        <v>6473.4990719116186</v>
      </c>
      <c r="P32" s="50">
        <f t="shared" si="2"/>
        <v>295.17043612559775</v>
      </c>
      <c r="Q32" s="50">
        <f t="shared" si="2"/>
        <v>625.87918964229766</v>
      </c>
      <c r="R32" s="50">
        <f t="shared" si="2"/>
        <v>2084.980887828513</v>
      </c>
      <c r="S32" s="50">
        <f t="shared" si="2"/>
        <v>630.04240217515098</v>
      </c>
      <c r="T32" s="50">
        <f t="shared" si="2"/>
        <v>2754.1967675790956</v>
      </c>
      <c r="U32" s="50">
        <f t="shared" si="2"/>
        <v>5604.5751984165026</v>
      </c>
      <c r="V32" s="50">
        <f t="shared" si="2"/>
        <v>2145.5162274601307</v>
      </c>
      <c r="W32" s="50">
        <f t="shared" si="2"/>
        <v>1259.4449433244918</v>
      </c>
      <c r="X32" s="50">
        <f t="shared" si="2"/>
        <v>824.68689937105637</v>
      </c>
      <c r="Y32" s="50">
        <f t="shared" si="2"/>
        <v>217.857533038746</v>
      </c>
      <c r="Z32" s="89">
        <f t="shared" si="2"/>
        <v>0</v>
      </c>
    </row>
    <row r="33" spans="5:26" x14ac:dyDescent="0.3">
      <c r="E33" s="44"/>
      <c r="F33" s="44"/>
      <c r="G33" s="44"/>
      <c r="H33" s="44"/>
      <c r="I33" s="44"/>
      <c r="J33" s="44"/>
      <c r="K33" s="47"/>
      <c r="L33" s="44"/>
      <c r="M33" s="75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61"/>
    </row>
    <row r="34" spans="5:26" ht="18" x14ac:dyDescent="0.35">
      <c r="M34" s="51" t="s">
        <v>71</v>
      </c>
      <c r="N34" s="45"/>
      <c r="O34" s="154" t="s">
        <v>69</v>
      </c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</row>
    <row r="35" spans="5:26" x14ac:dyDescent="0.3">
      <c r="M35" s="49"/>
      <c r="N35" s="50">
        <v>10</v>
      </c>
      <c r="O35" s="138">
        <v>1</v>
      </c>
      <c r="P35" s="139">
        <v>2</v>
      </c>
      <c r="Q35" s="139">
        <v>3</v>
      </c>
      <c r="R35" s="139">
        <v>4</v>
      </c>
      <c r="S35" s="139">
        <v>5</v>
      </c>
      <c r="T35" s="139">
        <v>6</v>
      </c>
      <c r="U35" s="139">
        <v>7</v>
      </c>
      <c r="V35" s="139">
        <v>8</v>
      </c>
      <c r="W35" s="139">
        <v>9</v>
      </c>
      <c r="X35" s="139">
        <v>10</v>
      </c>
      <c r="Y35" s="139">
        <v>11</v>
      </c>
      <c r="Z35" s="140">
        <v>12</v>
      </c>
    </row>
    <row r="36" spans="5:26" x14ac:dyDescent="0.3">
      <c r="G36" s="195">
        <f>6400*ACOS(SIN($L27)*SIN(U$18)+COS($L27)*COS(U$18)*COS(U$19-$M27))</f>
        <v>9.5367431640625E-5</v>
      </c>
      <c r="H36" s="196"/>
      <c r="I36" s="196"/>
      <c r="N36" s="135">
        <v>1</v>
      </c>
      <c r="O36" s="53">
        <f>INT(O21*0.012)*$N$35</f>
        <v>0</v>
      </c>
      <c r="P36" s="113">
        <f t="shared" ref="P36:Z36" si="7">INT(P21*0.012)*$N$35</f>
        <v>770</v>
      </c>
      <c r="Q36" s="113">
        <f t="shared" si="7"/>
        <v>770</v>
      </c>
      <c r="R36" s="113">
        <f t="shared" si="7"/>
        <v>710</v>
      </c>
      <c r="S36" s="113">
        <f t="shared" si="7"/>
        <v>720</v>
      </c>
      <c r="T36" s="113">
        <f t="shared" si="7"/>
        <v>440</v>
      </c>
      <c r="U36" s="113">
        <f t="shared" si="7"/>
        <v>280</v>
      </c>
      <c r="V36" s="113">
        <f t="shared" si="7"/>
        <v>520</v>
      </c>
      <c r="W36" s="113">
        <f t="shared" si="7"/>
        <v>780</v>
      </c>
      <c r="X36" s="113">
        <f t="shared" si="7"/>
        <v>840</v>
      </c>
      <c r="Y36" s="113">
        <f t="shared" si="7"/>
        <v>760</v>
      </c>
      <c r="Z36" s="141">
        <f t="shared" si="7"/>
        <v>770</v>
      </c>
    </row>
    <row r="37" spans="5:26" x14ac:dyDescent="0.3">
      <c r="G37" s="197">
        <f>SIN($L27)*SIN(U$18)+COS($L27)*COS(U$18)*COS(U$19-$M27)</f>
        <v>0.99999999999999989</v>
      </c>
      <c r="H37" s="197"/>
      <c r="I37" s="197"/>
      <c r="N37" s="136">
        <v>2</v>
      </c>
      <c r="O37" s="114">
        <f t="shared" ref="O37:Z47" si="8">INT(O22*0.012)*$N$35</f>
        <v>770</v>
      </c>
      <c r="P37" s="54">
        <f t="shared" si="8"/>
        <v>0</v>
      </c>
      <c r="Q37" s="90">
        <f t="shared" si="8"/>
        <v>100</v>
      </c>
      <c r="R37" s="90">
        <f t="shared" si="8"/>
        <v>280</v>
      </c>
      <c r="S37" s="90">
        <f t="shared" si="8"/>
        <v>100</v>
      </c>
      <c r="T37" s="90">
        <f t="shared" si="8"/>
        <v>320</v>
      </c>
      <c r="U37" s="90">
        <f t="shared" si="8"/>
        <v>680</v>
      </c>
      <c r="V37" s="90">
        <f t="shared" si="8"/>
        <v>250</v>
      </c>
      <c r="W37" s="90">
        <f t="shared" si="8"/>
        <v>180</v>
      </c>
      <c r="X37" s="90">
        <f t="shared" si="8"/>
        <v>80</v>
      </c>
      <c r="Y37" s="90">
        <f t="shared" si="8"/>
        <v>50</v>
      </c>
      <c r="Z37" s="142">
        <f t="shared" si="8"/>
        <v>30</v>
      </c>
    </row>
    <row r="38" spans="5:26" x14ac:dyDescent="0.3">
      <c r="G38" s="196">
        <f>ACOS(G37)</f>
        <v>1.4901161193847656E-8</v>
      </c>
      <c r="H38" s="196"/>
      <c r="I38" s="196"/>
      <c r="N38" s="136">
        <v>3</v>
      </c>
      <c r="O38" s="114">
        <f t="shared" si="8"/>
        <v>770</v>
      </c>
      <c r="P38" s="90">
        <f t="shared" si="8"/>
        <v>100</v>
      </c>
      <c r="Q38" s="54">
        <f t="shared" si="8"/>
        <v>0</v>
      </c>
      <c r="R38" s="90">
        <f t="shared" si="8"/>
        <v>170</v>
      </c>
      <c r="S38" s="90">
        <f t="shared" si="8"/>
        <v>40</v>
      </c>
      <c r="T38" s="90">
        <f t="shared" si="8"/>
        <v>330</v>
      </c>
      <c r="U38" s="90">
        <f t="shared" si="8"/>
        <v>630</v>
      </c>
      <c r="V38" s="90">
        <f t="shared" si="8"/>
        <v>260</v>
      </c>
      <c r="W38" s="90">
        <f t="shared" si="8"/>
        <v>70</v>
      </c>
      <c r="X38" s="90">
        <f t="shared" si="8"/>
        <v>160</v>
      </c>
      <c r="Y38" s="90">
        <f t="shared" si="8"/>
        <v>50</v>
      </c>
      <c r="Z38" s="142">
        <f t="shared" si="8"/>
        <v>70</v>
      </c>
    </row>
    <row r="39" spans="5:26" x14ac:dyDescent="0.3">
      <c r="G39" s="197">
        <v>1</v>
      </c>
      <c r="H39" s="197"/>
      <c r="I39" s="197"/>
      <c r="N39" s="136">
        <v>4</v>
      </c>
      <c r="O39" s="114">
        <f t="shared" si="8"/>
        <v>710</v>
      </c>
      <c r="P39" s="90">
        <f t="shared" si="8"/>
        <v>280</v>
      </c>
      <c r="Q39" s="90">
        <f t="shared" si="8"/>
        <v>170</v>
      </c>
      <c r="R39" s="54">
        <f t="shared" si="8"/>
        <v>0</v>
      </c>
      <c r="S39" s="90">
        <f t="shared" si="8"/>
        <v>180</v>
      </c>
      <c r="T39" s="90">
        <f t="shared" si="8"/>
        <v>350</v>
      </c>
      <c r="U39" s="90">
        <f t="shared" si="8"/>
        <v>510</v>
      </c>
      <c r="V39" s="90">
        <f t="shared" si="8"/>
        <v>300</v>
      </c>
      <c r="W39" s="90">
        <f t="shared" si="8"/>
        <v>120</v>
      </c>
      <c r="X39" s="90">
        <f t="shared" si="8"/>
        <v>340</v>
      </c>
      <c r="Y39" s="90">
        <f t="shared" si="8"/>
        <v>220</v>
      </c>
      <c r="Z39" s="142">
        <f t="shared" si="8"/>
        <v>250</v>
      </c>
    </row>
    <row r="40" spans="5:26" x14ac:dyDescent="0.3">
      <c r="G40" s="196">
        <f>ACOS(G39)</f>
        <v>0</v>
      </c>
      <c r="H40" s="196"/>
      <c r="I40" s="196"/>
      <c r="N40" s="136">
        <v>5</v>
      </c>
      <c r="O40" s="114">
        <f t="shared" si="8"/>
        <v>720</v>
      </c>
      <c r="P40" s="90">
        <f t="shared" si="8"/>
        <v>100</v>
      </c>
      <c r="Q40" s="90">
        <f t="shared" si="8"/>
        <v>40</v>
      </c>
      <c r="R40" s="90">
        <f t="shared" si="8"/>
        <v>180</v>
      </c>
      <c r="S40" s="54">
        <f t="shared" si="8"/>
        <v>0</v>
      </c>
      <c r="T40" s="90">
        <f t="shared" si="8"/>
        <v>290</v>
      </c>
      <c r="U40" s="90">
        <f t="shared" si="8"/>
        <v>600</v>
      </c>
      <c r="V40" s="90">
        <f t="shared" si="8"/>
        <v>220</v>
      </c>
      <c r="W40" s="90">
        <f t="shared" si="8"/>
        <v>100</v>
      </c>
      <c r="X40" s="90">
        <f t="shared" si="8"/>
        <v>170</v>
      </c>
      <c r="Y40" s="90">
        <f t="shared" si="8"/>
        <v>50</v>
      </c>
      <c r="Z40" s="142">
        <f t="shared" si="8"/>
        <v>70</v>
      </c>
    </row>
    <row r="41" spans="5:26" x14ac:dyDescent="0.3">
      <c r="N41" s="136">
        <v>6</v>
      </c>
      <c r="O41" s="114">
        <f t="shared" si="8"/>
        <v>440</v>
      </c>
      <c r="P41" s="90">
        <f t="shared" si="8"/>
        <v>320</v>
      </c>
      <c r="Q41" s="90">
        <f t="shared" si="8"/>
        <v>330</v>
      </c>
      <c r="R41" s="90">
        <f t="shared" si="8"/>
        <v>350</v>
      </c>
      <c r="S41" s="90">
        <f t="shared" si="8"/>
        <v>290</v>
      </c>
      <c r="T41" s="54">
        <f t="shared" si="8"/>
        <v>0</v>
      </c>
      <c r="U41" s="90">
        <f t="shared" si="8"/>
        <v>400</v>
      </c>
      <c r="V41" s="90">
        <f t="shared" si="8"/>
        <v>70</v>
      </c>
      <c r="W41" s="90">
        <f t="shared" si="8"/>
        <v>370</v>
      </c>
      <c r="X41" s="90">
        <f t="shared" si="8"/>
        <v>390</v>
      </c>
      <c r="Y41" s="90">
        <f t="shared" si="8"/>
        <v>320</v>
      </c>
      <c r="Z41" s="142">
        <f t="shared" si="8"/>
        <v>330</v>
      </c>
    </row>
    <row r="42" spans="5:26" x14ac:dyDescent="0.3">
      <c r="N42" s="136">
        <v>7</v>
      </c>
      <c r="O42" s="114">
        <f t="shared" si="8"/>
        <v>280</v>
      </c>
      <c r="P42" s="90">
        <f t="shared" si="8"/>
        <v>680</v>
      </c>
      <c r="Q42" s="90">
        <f t="shared" si="8"/>
        <v>630</v>
      </c>
      <c r="R42" s="90">
        <f t="shared" si="8"/>
        <v>510</v>
      </c>
      <c r="S42" s="90">
        <f t="shared" si="8"/>
        <v>600</v>
      </c>
      <c r="T42" s="90">
        <f t="shared" si="8"/>
        <v>400</v>
      </c>
      <c r="U42" s="54">
        <f t="shared" si="8"/>
        <v>0</v>
      </c>
      <c r="V42" s="90">
        <f t="shared" si="8"/>
        <v>460</v>
      </c>
      <c r="W42" s="90">
        <f t="shared" si="8"/>
        <v>620</v>
      </c>
      <c r="X42" s="90">
        <f t="shared" si="8"/>
        <v>760</v>
      </c>
      <c r="Y42" s="90">
        <f t="shared" si="8"/>
        <v>650</v>
      </c>
      <c r="Z42" s="142">
        <f t="shared" si="8"/>
        <v>670</v>
      </c>
    </row>
    <row r="43" spans="5:26" x14ac:dyDescent="0.3">
      <c r="N43" s="136">
        <v>8</v>
      </c>
      <c r="O43" s="114">
        <f t="shared" si="8"/>
        <v>520</v>
      </c>
      <c r="P43" s="90">
        <f t="shared" si="8"/>
        <v>250</v>
      </c>
      <c r="Q43" s="90">
        <f t="shared" si="8"/>
        <v>260</v>
      </c>
      <c r="R43" s="90">
        <f t="shared" si="8"/>
        <v>300</v>
      </c>
      <c r="S43" s="90">
        <f t="shared" si="8"/>
        <v>220</v>
      </c>
      <c r="T43" s="90">
        <f t="shared" si="8"/>
        <v>70</v>
      </c>
      <c r="U43" s="90">
        <f t="shared" si="8"/>
        <v>460</v>
      </c>
      <c r="V43" s="54">
        <f t="shared" si="8"/>
        <v>0</v>
      </c>
      <c r="W43" s="90">
        <f t="shared" si="8"/>
        <v>310</v>
      </c>
      <c r="X43" s="90">
        <f t="shared" si="8"/>
        <v>320</v>
      </c>
      <c r="Y43" s="90">
        <f t="shared" si="8"/>
        <v>250</v>
      </c>
      <c r="Z43" s="142">
        <f t="shared" si="8"/>
        <v>250</v>
      </c>
    </row>
    <row r="44" spans="5:26" x14ac:dyDescent="0.3">
      <c r="N44" s="136">
        <v>9</v>
      </c>
      <c r="O44" s="114">
        <f t="shared" si="8"/>
        <v>780</v>
      </c>
      <c r="P44" s="90">
        <f t="shared" si="8"/>
        <v>180</v>
      </c>
      <c r="Q44" s="90">
        <f t="shared" si="8"/>
        <v>70</v>
      </c>
      <c r="R44" s="90">
        <f t="shared" si="8"/>
        <v>120</v>
      </c>
      <c r="S44" s="90">
        <f t="shared" si="8"/>
        <v>100</v>
      </c>
      <c r="T44" s="90">
        <f t="shared" si="8"/>
        <v>370</v>
      </c>
      <c r="U44" s="90">
        <f t="shared" si="8"/>
        <v>620</v>
      </c>
      <c r="V44" s="90">
        <f t="shared" si="8"/>
        <v>310</v>
      </c>
      <c r="W44" s="54">
        <f t="shared" si="8"/>
        <v>0</v>
      </c>
      <c r="X44" s="90">
        <f t="shared" si="8"/>
        <v>230</v>
      </c>
      <c r="Y44" s="90">
        <f t="shared" si="8"/>
        <v>120</v>
      </c>
      <c r="Z44" s="142">
        <f t="shared" si="8"/>
        <v>150</v>
      </c>
    </row>
    <row r="45" spans="5:26" x14ac:dyDescent="0.3">
      <c r="N45" s="136">
        <v>10</v>
      </c>
      <c r="O45" s="114">
        <f t="shared" si="8"/>
        <v>840</v>
      </c>
      <c r="P45" s="90">
        <f t="shared" si="8"/>
        <v>80</v>
      </c>
      <c r="Q45" s="90">
        <f t="shared" si="8"/>
        <v>160</v>
      </c>
      <c r="R45" s="90">
        <f t="shared" si="8"/>
        <v>340</v>
      </c>
      <c r="S45" s="90">
        <f t="shared" si="8"/>
        <v>170</v>
      </c>
      <c r="T45" s="90">
        <f t="shared" si="8"/>
        <v>390</v>
      </c>
      <c r="U45" s="90">
        <f t="shared" si="8"/>
        <v>760</v>
      </c>
      <c r="V45" s="90">
        <f t="shared" si="8"/>
        <v>320</v>
      </c>
      <c r="W45" s="90">
        <f t="shared" si="8"/>
        <v>230</v>
      </c>
      <c r="X45" s="54">
        <f t="shared" si="8"/>
        <v>0</v>
      </c>
      <c r="Y45" s="90">
        <f t="shared" si="8"/>
        <v>120</v>
      </c>
      <c r="Z45" s="142">
        <f t="shared" si="8"/>
        <v>90</v>
      </c>
    </row>
    <row r="46" spans="5:26" x14ac:dyDescent="0.3">
      <c r="N46" s="136">
        <v>11</v>
      </c>
      <c r="O46" s="114">
        <f t="shared" si="8"/>
        <v>760</v>
      </c>
      <c r="P46" s="90">
        <f t="shared" si="8"/>
        <v>50</v>
      </c>
      <c r="Q46" s="90">
        <f t="shared" si="8"/>
        <v>50</v>
      </c>
      <c r="R46" s="90">
        <f t="shared" si="8"/>
        <v>220</v>
      </c>
      <c r="S46" s="90">
        <f t="shared" si="8"/>
        <v>50</v>
      </c>
      <c r="T46" s="90">
        <f t="shared" si="8"/>
        <v>320</v>
      </c>
      <c r="U46" s="90">
        <f t="shared" si="8"/>
        <v>650</v>
      </c>
      <c r="V46" s="90">
        <f t="shared" si="8"/>
        <v>250</v>
      </c>
      <c r="W46" s="90">
        <f t="shared" si="8"/>
        <v>120</v>
      </c>
      <c r="X46" s="90">
        <f t="shared" si="8"/>
        <v>120</v>
      </c>
      <c r="Y46" s="54">
        <f t="shared" si="8"/>
        <v>0</v>
      </c>
      <c r="Z46" s="142">
        <f t="shared" si="8"/>
        <v>20</v>
      </c>
    </row>
    <row r="47" spans="5:26" x14ac:dyDescent="0.3">
      <c r="N47" s="137">
        <v>12</v>
      </c>
      <c r="O47" s="143">
        <f t="shared" si="8"/>
        <v>770</v>
      </c>
      <c r="P47" s="144">
        <f t="shared" si="8"/>
        <v>30</v>
      </c>
      <c r="Q47" s="144">
        <f t="shared" si="8"/>
        <v>70</v>
      </c>
      <c r="R47" s="144">
        <f t="shared" si="8"/>
        <v>250</v>
      </c>
      <c r="S47" s="144">
        <f t="shared" si="8"/>
        <v>70</v>
      </c>
      <c r="T47" s="144">
        <f t="shared" si="8"/>
        <v>330</v>
      </c>
      <c r="U47" s="144">
        <f t="shared" si="8"/>
        <v>670</v>
      </c>
      <c r="V47" s="144">
        <f t="shared" si="8"/>
        <v>250</v>
      </c>
      <c r="W47" s="144">
        <f t="shared" si="8"/>
        <v>150</v>
      </c>
      <c r="X47" s="144">
        <f t="shared" si="8"/>
        <v>90</v>
      </c>
      <c r="Y47" s="144">
        <f t="shared" si="8"/>
        <v>20</v>
      </c>
      <c r="Z47" s="55">
        <f t="shared" si="8"/>
        <v>0</v>
      </c>
    </row>
  </sheetData>
  <mergeCells count="8">
    <mergeCell ref="G37:I37"/>
    <mergeCell ref="G39:I39"/>
    <mergeCell ref="B1:N1"/>
    <mergeCell ref="O17:Z17"/>
    <mergeCell ref="B19:D19"/>
    <mergeCell ref="E19:G19"/>
    <mergeCell ref="H19:J19"/>
    <mergeCell ref="O34:Z3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selection activeCell="P8" sqref="P8"/>
    </sheetView>
  </sheetViews>
  <sheetFormatPr defaultRowHeight="14.4" x14ac:dyDescent="0.3"/>
  <cols>
    <col min="1" max="1" width="6.88671875" customWidth="1"/>
    <col min="2" max="2" width="12.33203125" customWidth="1"/>
    <col min="3" max="14" width="7.109375" customWidth="1"/>
  </cols>
  <sheetData>
    <row r="1" spans="1:22" x14ac:dyDescent="0.3">
      <c r="C1" s="20">
        <v>1</v>
      </c>
      <c r="D1" s="20">
        <v>2</v>
      </c>
      <c r="E1" s="20">
        <v>3</v>
      </c>
      <c r="F1" s="20">
        <v>4</v>
      </c>
      <c r="G1" s="20">
        <v>5</v>
      </c>
      <c r="H1" s="20">
        <v>6</v>
      </c>
      <c r="I1" s="20">
        <v>7</v>
      </c>
      <c r="J1" s="20">
        <v>8</v>
      </c>
      <c r="K1" s="20">
        <v>9</v>
      </c>
      <c r="L1" s="20">
        <v>10</v>
      </c>
      <c r="M1" s="20">
        <v>11</v>
      </c>
      <c r="N1" s="20">
        <v>12</v>
      </c>
    </row>
    <row r="2" spans="1:22" ht="31.8" customHeight="1" thickBot="1" x14ac:dyDescent="0.35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P2" s="204" t="s">
        <v>136</v>
      </c>
      <c r="Q2" s="204"/>
      <c r="R2" s="204"/>
      <c r="S2" s="204"/>
      <c r="T2" s="204"/>
      <c r="U2" s="204"/>
      <c r="V2" s="204"/>
    </row>
    <row r="3" spans="1:22" ht="14.4" customHeight="1" x14ac:dyDescent="0.3">
      <c r="A3" s="20">
        <v>1</v>
      </c>
      <c r="B3" t="s">
        <v>16</v>
      </c>
      <c r="C3" s="13">
        <v>-12.3</v>
      </c>
      <c r="D3" s="9">
        <v>-8.4</v>
      </c>
      <c r="E3" s="8">
        <v>-1.9</v>
      </c>
      <c r="F3" s="4">
        <v>5.0999999999999996</v>
      </c>
      <c r="G3" s="12">
        <v>9.8000000000000007</v>
      </c>
      <c r="H3" s="7">
        <v>13.6</v>
      </c>
      <c r="I3" s="6">
        <v>17.600000000000001</v>
      </c>
      <c r="J3" s="14">
        <v>19.8</v>
      </c>
      <c r="K3" s="7">
        <v>16</v>
      </c>
      <c r="L3" s="12">
        <v>8.9</v>
      </c>
      <c r="M3" s="3">
        <v>-0.9</v>
      </c>
      <c r="N3" s="9">
        <v>-9.1</v>
      </c>
      <c r="P3" s="204"/>
      <c r="Q3" s="204"/>
      <c r="R3" s="204"/>
      <c r="S3" s="204"/>
      <c r="T3" s="204"/>
      <c r="U3" s="204"/>
      <c r="V3" s="204"/>
    </row>
    <row r="4" spans="1:22" ht="14.4" customHeight="1" x14ac:dyDescent="0.3">
      <c r="A4" s="20">
        <v>2</v>
      </c>
      <c r="B4" t="s">
        <v>20</v>
      </c>
      <c r="C4" s="2">
        <v>-6.3</v>
      </c>
      <c r="D4" s="2">
        <v>-6.6</v>
      </c>
      <c r="E4" s="3">
        <v>-0.5</v>
      </c>
      <c r="F4" s="12">
        <v>9.1999999999999993</v>
      </c>
      <c r="G4" s="7">
        <v>15.9</v>
      </c>
      <c r="H4" s="14">
        <v>21</v>
      </c>
      <c r="I4" s="15">
        <v>23.6</v>
      </c>
      <c r="J4" s="14">
        <v>22.3</v>
      </c>
      <c r="K4" s="7">
        <v>15.6</v>
      </c>
      <c r="L4" s="12">
        <v>8</v>
      </c>
      <c r="M4" s="3">
        <v>0.3</v>
      </c>
      <c r="N4" s="2">
        <v>-4.7</v>
      </c>
      <c r="P4" s="204"/>
      <c r="Q4" s="204"/>
      <c r="R4" s="204"/>
      <c r="S4" s="204"/>
      <c r="T4" s="204"/>
      <c r="U4" s="204"/>
      <c r="V4" s="204"/>
    </row>
    <row r="5" spans="1:22" ht="14.4" customHeight="1" x14ac:dyDescent="0.3">
      <c r="A5" s="20">
        <v>3</v>
      </c>
      <c r="B5" t="s">
        <v>12</v>
      </c>
      <c r="C5" s="2">
        <v>-6.5</v>
      </c>
      <c r="D5" s="2">
        <v>-6.7</v>
      </c>
      <c r="E5" s="3">
        <v>-1</v>
      </c>
      <c r="F5" s="4">
        <v>6.7</v>
      </c>
      <c r="G5" s="5">
        <v>13.2</v>
      </c>
      <c r="H5" s="6">
        <v>17</v>
      </c>
      <c r="I5" s="6">
        <v>19.2</v>
      </c>
      <c r="J5" s="6">
        <v>17</v>
      </c>
      <c r="K5" s="5">
        <v>11.3</v>
      </c>
      <c r="L5" s="4">
        <v>5.6</v>
      </c>
      <c r="M5" s="3">
        <v>-1.2</v>
      </c>
      <c r="N5" s="2">
        <v>-5.2</v>
      </c>
      <c r="P5" s="205"/>
      <c r="Q5" s="205"/>
      <c r="R5" s="205"/>
      <c r="S5" s="205"/>
      <c r="T5" s="205"/>
      <c r="U5" s="205"/>
      <c r="V5" s="205"/>
    </row>
    <row r="6" spans="1:22" x14ac:dyDescent="0.3">
      <c r="A6" s="20">
        <v>4</v>
      </c>
      <c r="B6" t="s">
        <v>18</v>
      </c>
      <c r="C6" s="9">
        <v>-10.1</v>
      </c>
      <c r="D6" s="9">
        <v>-9.6999999999999993</v>
      </c>
      <c r="E6" s="2">
        <v>-5.5</v>
      </c>
      <c r="F6" s="3">
        <v>-0.7</v>
      </c>
      <c r="G6" s="11">
        <v>4</v>
      </c>
      <c r="H6" s="12">
        <v>9.1999999999999993</v>
      </c>
      <c r="I6" s="5">
        <v>12.8</v>
      </c>
      <c r="J6" s="5">
        <v>11.1</v>
      </c>
      <c r="K6" s="4">
        <v>7</v>
      </c>
      <c r="L6" s="11">
        <v>1.5</v>
      </c>
      <c r="M6" s="2">
        <v>-4.8</v>
      </c>
      <c r="N6" s="9">
        <v>-8.1999999999999993</v>
      </c>
    </row>
    <row r="7" spans="1:22" x14ac:dyDescent="0.3">
      <c r="A7" s="20">
        <v>5</v>
      </c>
      <c r="B7" t="s">
        <v>14</v>
      </c>
      <c r="C7" s="9">
        <v>-8.9</v>
      </c>
      <c r="D7" s="9">
        <v>-8.8000000000000007</v>
      </c>
      <c r="E7" s="8">
        <v>-2.6</v>
      </c>
      <c r="F7" s="4">
        <v>6.1</v>
      </c>
      <c r="G7" s="5">
        <v>12.9</v>
      </c>
      <c r="H7" s="6">
        <v>17.2</v>
      </c>
      <c r="I7" s="6">
        <v>19.399999999999999</v>
      </c>
      <c r="J7" s="6">
        <v>16.899999999999999</v>
      </c>
      <c r="K7" s="5">
        <v>11.1</v>
      </c>
      <c r="L7" s="4">
        <v>4.7</v>
      </c>
      <c r="M7" s="8">
        <v>-2.8</v>
      </c>
      <c r="N7" s="2">
        <v>-7.3</v>
      </c>
    </row>
    <row r="8" spans="1:22" x14ac:dyDescent="0.3">
      <c r="A8" s="20">
        <v>6</v>
      </c>
      <c r="B8" t="s">
        <v>15</v>
      </c>
      <c r="C8" s="10">
        <v>-16.5</v>
      </c>
      <c r="D8" s="10">
        <v>-14.8</v>
      </c>
      <c r="E8" s="9">
        <v>-7.6</v>
      </c>
      <c r="F8" s="11">
        <v>2.2999999999999998</v>
      </c>
      <c r="G8" s="5">
        <v>11.8</v>
      </c>
      <c r="H8" s="6">
        <v>17.100000000000001</v>
      </c>
      <c r="I8" s="6">
        <v>19.399999999999999</v>
      </c>
      <c r="J8" s="6">
        <v>16.600000000000001</v>
      </c>
      <c r="K8" s="12">
        <v>10.199999999999999</v>
      </c>
      <c r="L8" s="11">
        <v>3.1</v>
      </c>
      <c r="M8" s="2">
        <v>-6.9</v>
      </c>
      <c r="N8" s="10">
        <v>-14</v>
      </c>
    </row>
    <row r="9" spans="1:22" x14ac:dyDescent="0.3">
      <c r="A9" s="20">
        <v>7</v>
      </c>
      <c r="B9" t="s">
        <v>21</v>
      </c>
      <c r="C9" s="16">
        <v>-46.4</v>
      </c>
      <c r="D9" s="17">
        <v>-42</v>
      </c>
      <c r="E9" s="18">
        <v>-31.2</v>
      </c>
      <c r="F9" s="10">
        <v>-13.6</v>
      </c>
      <c r="G9" s="11">
        <v>2.7</v>
      </c>
      <c r="H9" s="5">
        <v>12.6</v>
      </c>
      <c r="I9" s="7">
        <v>14.9</v>
      </c>
      <c r="J9" s="12">
        <v>10.3</v>
      </c>
      <c r="K9" s="11">
        <v>2.2999999999999998</v>
      </c>
      <c r="L9" s="10">
        <v>-14.8</v>
      </c>
      <c r="M9" s="19">
        <v>-35.200000000000003</v>
      </c>
      <c r="N9" s="16">
        <v>-45.5</v>
      </c>
    </row>
    <row r="10" spans="1:22" x14ac:dyDescent="0.3">
      <c r="A10" s="20">
        <v>8</v>
      </c>
      <c r="B10" t="s">
        <v>19</v>
      </c>
      <c r="C10" s="9">
        <v>-10.3</v>
      </c>
      <c r="D10" s="9">
        <v>-10</v>
      </c>
      <c r="E10" s="2">
        <v>-7.3</v>
      </c>
      <c r="F10" s="11">
        <v>3.7</v>
      </c>
      <c r="G10" s="5">
        <v>12.5</v>
      </c>
      <c r="H10" s="6">
        <v>18</v>
      </c>
      <c r="I10" s="14">
        <v>19.600000000000001</v>
      </c>
      <c r="J10" s="6">
        <v>16.899999999999999</v>
      </c>
      <c r="K10" s="12">
        <v>10.4</v>
      </c>
      <c r="L10" s="11">
        <v>3.5</v>
      </c>
      <c r="M10" s="2">
        <v>-7.3</v>
      </c>
      <c r="N10" s="13">
        <v>-10.8</v>
      </c>
    </row>
    <row r="11" spans="1:22" x14ac:dyDescent="0.3">
      <c r="A11" s="20">
        <v>9</v>
      </c>
      <c r="B11" t="s">
        <v>13</v>
      </c>
      <c r="C11" s="2">
        <v>-5.5</v>
      </c>
      <c r="D11" s="2">
        <v>-5.8</v>
      </c>
      <c r="E11" s="3">
        <v>-1.3</v>
      </c>
      <c r="F11" s="4">
        <v>5.0999999999999996</v>
      </c>
      <c r="G11" s="5">
        <v>11.3</v>
      </c>
      <c r="H11" s="7">
        <v>15.7</v>
      </c>
      <c r="I11" s="6">
        <v>18.8</v>
      </c>
      <c r="J11" s="6">
        <v>16.899999999999999</v>
      </c>
      <c r="K11" s="5">
        <v>11.6</v>
      </c>
      <c r="L11" s="4">
        <v>6.2</v>
      </c>
      <c r="M11" s="3">
        <v>0.1</v>
      </c>
      <c r="N11" s="8">
        <v>-3.7</v>
      </c>
    </row>
    <row r="12" spans="1:22" x14ac:dyDescent="0.3">
      <c r="A12" s="20">
        <v>10</v>
      </c>
      <c r="B12" t="s">
        <v>17</v>
      </c>
      <c r="C12" s="4">
        <v>6.1</v>
      </c>
      <c r="D12" s="4">
        <v>6</v>
      </c>
      <c r="E12" s="12">
        <v>8.1999999999999993</v>
      </c>
      <c r="F12" s="5">
        <v>12.1</v>
      </c>
      <c r="G12" s="7">
        <v>16</v>
      </c>
      <c r="H12" s="14">
        <v>20.2</v>
      </c>
      <c r="I12" s="15">
        <v>23.2</v>
      </c>
      <c r="J12" s="15">
        <v>23.6</v>
      </c>
      <c r="K12" s="14">
        <v>20</v>
      </c>
      <c r="L12" s="7">
        <v>15.8</v>
      </c>
      <c r="M12" s="5">
        <v>11.1</v>
      </c>
      <c r="N12" s="12">
        <v>8.1</v>
      </c>
    </row>
    <row r="13" spans="1:22" x14ac:dyDescent="0.3">
      <c r="A13" s="20">
        <v>11</v>
      </c>
      <c r="B13" t="s">
        <v>23</v>
      </c>
      <c r="C13" s="2">
        <v>-7.5</v>
      </c>
      <c r="D13" s="9">
        <v>-7.9</v>
      </c>
      <c r="E13" s="8">
        <v>-2.4</v>
      </c>
      <c r="F13" s="12">
        <v>7.5</v>
      </c>
      <c r="G13" s="7">
        <v>14.5</v>
      </c>
      <c r="H13" s="6">
        <v>18.399999999999999</v>
      </c>
      <c r="I13" s="14">
        <v>20.399999999999999</v>
      </c>
      <c r="J13" s="6">
        <v>18.7</v>
      </c>
      <c r="K13" s="5">
        <v>12.7</v>
      </c>
      <c r="L13" s="4">
        <v>6.1</v>
      </c>
      <c r="M13" s="3">
        <v>-1.4</v>
      </c>
      <c r="N13" s="2">
        <v>-6.3</v>
      </c>
    </row>
    <row r="14" spans="1:22" x14ac:dyDescent="0.3">
      <c r="A14" s="20">
        <v>12</v>
      </c>
      <c r="B14" t="s">
        <v>22</v>
      </c>
      <c r="C14" s="2">
        <v>-6.6</v>
      </c>
      <c r="D14" s="2">
        <v>-7</v>
      </c>
      <c r="E14" s="8">
        <v>-1.6</v>
      </c>
      <c r="F14" s="12">
        <v>8.3000000000000007</v>
      </c>
      <c r="G14" s="7">
        <v>15.3</v>
      </c>
      <c r="H14" s="6">
        <v>19.399999999999999</v>
      </c>
      <c r="I14" s="14">
        <v>21.4</v>
      </c>
      <c r="J14" s="14">
        <v>20.100000000000001</v>
      </c>
      <c r="K14" s="7">
        <v>14</v>
      </c>
      <c r="L14" s="4">
        <v>7.1</v>
      </c>
      <c r="M14" s="3">
        <v>-0.3</v>
      </c>
      <c r="N14" s="2">
        <v>-5.3</v>
      </c>
    </row>
    <row r="16" spans="1:22" x14ac:dyDescent="0.3">
      <c r="C16" s="20">
        <v>1</v>
      </c>
      <c r="D16" s="20">
        <v>2</v>
      </c>
      <c r="E16" s="20">
        <v>3</v>
      </c>
      <c r="F16" s="20">
        <v>4</v>
      </c>
      <c r="G16" s="20">
        <v>5</v>
      </c>
      <c r="H16" s="20">
        <v>6</v>
      </c>
      <c r="I16" s="20">
        <v>7</v>
      </c>
      <c r="J16" s="20">
        <v>8</v>
      </c>
      <c r="K16" s="20">
        <v>9</v>
      </c>
      <c r="L16" s="20">
        <v>10</v>
      </c>
      <c r="M16" s="20">
        <v>11</v>
      </c>
      <c r="N16" s="20">
        <v>12</v>
      </c>
    </row>
    <row r="17" spans="1:23" ht="31.8" thickBot="1" x14ac:dyDescent="0.35">
      <c r="A17" s="128" t="s">
        <v>77</v>
      </c>
      <c r="B17" s="35">
        <v>-10000</v>
      </c>
      <c r="C17" s="23" t="s">
        <v>0</v>
      </c>
      <c r="D17" s="23" t="s">
        <v>1</v>
      </c>
      <c r="E17" s="23" t="s">
        <v>2</v>
      </c>
      <c r="F17" s="23" t="s">
        <v>3</v>
      </c>
      <c r="G17" s="23" t="s">
        <v>4</v>
      </c>
      <c r="H17" s="23" t="s">
        <v>5</v>
      </c>
      <c r="I17" s="23" t="s">
        <v>6</v>
      </c>
      <c r="J17" s="23" t="s">
        <v>7</v>
      </c>
      <c r="K17" s="23" t="s">
        <v>8</v>
      </c>
      <c r="L17" s="23" t="s">
        <v>9</v>
      </c>
      <c r="M17" s="23" t="s">
        <v>10</v>
      </c>
      <c r="N17" s="23" t="s">
        <v>11</v>
      </c>
      <c r="P17" s="159" t="s">
        <v>134</v>
      </c>
      <c r="Q17" s="159"/>
      <c r="R17" s="159"/>
      <c r="S17" s="159"/>
      <c r="T17" s="159"/>
      <c r="U17" s="159"/>
      <c r="V17" s="159"/>
      <c r="W17" s="159"/>
    </row>
    <row r="18" spans="1:23" x14ac:dyDescent="0.3">
      <c r="A18" s="20">
        <v>1</v>
      </c>
      <c r="B18" t="s">
        <v>16</v>
      </c>
      <c r="C18" s="30">
        <f>IF(COUNTIF($B$32:B$32, $A18)&gt;0, $B$17, C3)</f>
        <v>-12.3</v>
      </c>
      <c r="D18" s="24">
        <f>IF(COUNTIF($B$32:C$32, $A18)&gt;0, $B$17, D3)</f>
        <v>-8.4</v>
      </c>
      <c r="E18" s="24">
        <f>IF(COUNTIF($B$32:D$32, $A18)&gt;0, $B$17, E3)</f>
        <v>-1.9</v>
      </c>
      <c r="F18" s="24">
        <f>IF(COUNTIF($B$32:E$32, $A18)&gt;0, $B$17, F3)</f>
        <v>5.0999999999999996</v>
      </c>
      <c r="G18" s="24">
        <f>IF(COUNTIF($B$32:F$32, $A18)&gt;0, $B$17, G3)</f>
        <v>9.8000000000000007</v>
      </c>
      <c r="H18" s="24">
        <f>IF(COUNTIF($B$32:G$32, $A18)&gt;0, $B$17, H3)</f>
        <v>13.6</v>
      </c>
      <c r="I18" s="24">
        <f>IF(COUNTIF($B$32:H$32, $A18)&gt;0, $B$17, I3)</f>
        <v>17.600000000000001</v>
      </c>
      <c r="J18" s="24">
        <f>IF(COUNTIF($B$32:I$32, $A18)&gt;0, $B$17, J3)</f>
        <v>19.8</v>
      </c>
      <c r="K18" s="24">
        <f>IF(COUNTIF($B$32:J$32, $A18)&gt;0, $B$17, K3)</f>
        <v>-10000</v>
      </c>
      <c r="L18" s="24">
        <f>IF(COUNTIF($B$32:K$32, $A18)&gt;0, $B$17, L3)</f>
        <v>-10000</v>
      </c>
      <c r="M18" s="24">
        <f>IF(COUNTIF($B$32:L$32, $A18)&gt;0, $B$17, M3)</f>
        <v>-10000</v>
      </c>
      <c r="N18" s="25">
        <f>IF(COUNTIF($B$32:M$32, $A18)&gt;0, $B$17, N3)</f>
        <v>-10000</v>
      </c>
    </row>
    <row r="19" spans="1:23" x14ac:dyDescent="0.3">
      <c r="A19" s="20">
        <v>2</v>
      </c>
      <c r="B19" t="s">
        <v>20</v>
      </c>
      <c r="C19" s="31">
        <f>IF(COUNTIF($B$32:B$32, $A19)&gt;0, $B$17, C4)</f>
        <v>-6.3</v>
      </c>
      <c r="D19" s="26">
        <f>IF(COUNTIF($B$32:C$32, $A19)&gt;0, $B$17, D4)</f>
        <v>-6.6</v>
      </c>
      <c r="E19" s="26">
        <f>IF(COUNTIF($B$32:D$32, $A19)&gt;0, $B$17, E4)</f>
        <v>-0.5</v>
      </c>
      <c r="F19" s="26">
        <f>IF(COUNTIF($B$32:E$32, $A19)&gt;0, $B$17, F4)</f>
        <v>-10000</v>
      </c>
      <c r="G19" s="26">
        <f>IF(COUNTIF($B$32:F$32, $A19)&gt;0, $B$17, G4)</f>
        <v>-10000</v>
      </c>
      <c r="H19" s="26">
        <f>IF(COUNTIF($B$32:G$32, $A19)&gt;0, $B$17, H4)</f>
        <v>-10000</v>
      </c>
      <c r="I19" s="26">
        <f>IF(COUNTIF($B$32:H$32, $A19)&gt;0, $B$17, I4)</f>
        <v>-10000</v>
      </c>
      <c r="J19" s="26">
        <f>IF(COUNTIF($B$32:I$32, $A19)&gt;0, $B$17, J4)</f>
        <v>-10000</v>
      </c>
      <c r="K19" s="26">
        <f>IF(COUNTIF($B$32:J$32, $A19)&gt;0, $B$17, K4)</f>
        <v>-10000</v>
      </c>
      <c r="L19" s="26">
        <f>IF(COUNTIF($B$32:K$32, $A19)&gt;0, $B$17, L4)</f>
        <v>-10000</v>
      </c>
      <c r="M19" s="26">
        <f>IF(COUNTIF($B$32:L$32, $A19)&gt;0, $B$17, M4)</f>
        <v>-10000</v>
      </c>
      <c r="N19" s="27">
        <f>IF(COUNTIF($B$32:M$32, $A19)&gt;0, $B$17, N4)</f>
        <v>-10000</v>
      </c>
    </row>
    <row r="20" spans="1:23" x14ac:dyDescent="0.3">
      <c r="A20" s="20">
        <v>3</v>
      </c>
      <c r="B20" t="s">
        <v>12</v>
      </c>
      <c r="C20" s="31">
        <f>IF(COUNTIF($B$32:B$32, $A20)&gt;0, $B$17, C5)</f>
        <v>-6.5</v>
      </c>
      <c r="D20" s="26">
        <f>IF(COUNTIF($B$32:C$32, $A20)&gt;0, $B$17, D5)</f>
        <v>-6.7</v>
      </c>
      <c r="E20" s="26">
        <f>IF(COUNTIF($B$32:D$32, $A20)&gt;0, $B$17, E5)</f>
        <v>-1</v>
      </c>
      <c r="F20" s="26">
        <f>IF(COUNTIF($B$32:E$32, $A20)&gt;0, $B$17, F5)</f>
        <v>6.7</v>
      </c>
      <c r="G20" s="26">
        <f>IF(COUNTIF($B$32:F$32, $A20)&gt;0, $B$17, G5)</f>
        <v>13.2</v>
      </c>
      <c r="H20" s="26">
        <f>IF(COUNTIF($B$32:G$32, $A20)&gt;0, $B$17, H5)</f>
        <v>17</v>
      </c>
      <c r="I20" s="26">
        <f>IF(COUNTIF($B$32:H$32, $A20)&gt;0, $B$17, I5)</f>
        <v>19.2</v>
      </c>
      <c r="J20" s="26">
        <f>IF(COUNTIF($B$32:I$32, $A20)&gt;0, $B$17, J5)</f>
        <v>17</v>
      </c>
      <c r="K20" s="26">
        <f>IF(COUNTIF($B$32:J$32, $A20)&gt;0, $B$17, K5)</f>
        <v>11.3</v>
      </c>
      <c r="L20" s="26">
        <f>IF(COUNTIF($B$32:K$32, $A20)&gt;0, $B$17, L5)</f>
        <v>-10000</v>
      </c>
      <c r="M20" s="26">
        <f>IF(COUNTIF($B$32:L$32, $A20)&gt;0, $B$17, M5)</f>
        <v>-10000</v>
      </c>
      <c r="N20" s="27">
        <f>IF(COUNTIF($B$32:M$32, $A20)&gt;0, $B$17, N5)</f>
        <v>-10000</v>
      </c>
    </row>
    <row r="21" spans="1:23" x14ac:dyDescent="0.3">
      <c r="A21" s="20">
        <v>4</v>
      </c>
      <c r="B21" t="s">
        <v>18</v>
      </c>
      <c r="C21" s="31">
        <f>IF(COUNTIF($B$32:B$32, $A21)&gt;0, $B$17, C6)</f>
        <v>-10.1</v>
      </c>
      <c r="D21" s="26">
        <f>IF(COUNTIF($B$32:C$32, $A21)&gt;0, $B$17, D6)</f>
        <v>-9.6999999999999993</v>
      </c>
      <c r="E21" s="26">
        <f>IF(COUNTIF($B$32:D$32, $A21)&gt;0, $B$17, E6)</f>
        <v>-5.5</v>
      </c>
      <c r="F21" s="26">
        <f>IF(COUNTIF($B$32:E$32, $A21)&gt;0, $B$17, F6)</f>
        <v>-0.7</v>
      </c>
      <c r="G21" s="26">
        <f>IF(COUNTIF($B$32:F$32, $A21)&gt;0, $B$17, G6)</f>
        <v>4</v>
      </c>
      <c r="H21" s="26">
        <f>IF(COUNTIF($B$32:G$32, $A21)&gt;0, $B$17, H6)</f>
        <v>9.1999999999999993</v>
      </c>
      <c r="I21" s="26">
        <f>IF(COUNTIF($B$32:H$32, $A21)&gt;0, $B$17, I6)</f>
        <v>12.8</v>
      </c>
      <c r="J21" s="26">
        <f>IF(COUNTIF($B$32:I$32, $A21)&gt;0, $B$17, J6)</f>
        <v>11.1</v>
      </c>
      <c r="K21" s="26">
        <f>IF(COUNTIF($B$32:J$32, $A21)&gt;0, $B$17, K6)</f>
        <v>7</v>
      </c>
      <c r="L21" s="26">
        <f>IF(COUNTIF($B$32:K$32, $A21)&gt;0, $B$17, L6)</f>
        <v>1.5</v>
      </c>
      <c r="M21" s="26">
        <f>IF(COUNTIF($B$32:L$32, $A21)&gt;0, $B$17, M6)</f>
        <v>-4.8</v>
      </c>
      <c r="N21" s="27">
        <f>IF(COUNTIF($B$32:M$32, $A21)&gt;0, $B$17, N6)</f>
        <v>-10000</v>
      </c>
    </row>
    <row r="22" spans="1:23" x14ac:dyDescent="0.3">
      <c r="A22" s="20">
        <v>5</v>
      </c>
      <c r="B22" t="s">
        <v>14</v>
      </c>
      <c r="C22" s="31">
        <f>IF(COUNTIF($B$32:B$32, $A22)&gt;0, $B$17, C7)</f>
        <v>-8.9</v>
      </c>
      <c r="D22" s="26">
        <f>IF(COUNTIF($B$32:C$32, $A22)&gt;0, $B$17, D7)</f>
        <v>-8.8000000000000007</v>
      </c>
      <c r="E22" s="26">
        <f>IF(COUNTIF($B$32:D$32, $A22)&gt;0, $B$17, E7)</f>
        <v>-2.6</v>
      </c>
      <c r="F22" s="26">
        <f>IF(COUNTIF($B$32:E$32, $A22)&gt;0, $B$17, F7)</f>
        <v>6.1</v>
      </c>
      <c r="G22" s="26">
        <f>IF(COUNTIF($B$32:F$32, $A22)&gt;0, $B$17, G7)</f>
        <v>12.9</v>
      </c>
      <c r="H22" s="26">
        <f>IF(COUNTIF($B$32:G$32, $A22)&gt;0, $B$17, H7)</f>
        <v>17.2</v>
      </c>
      <c r="I22" s="26">
        <f>IF(COUNTIF($B$32:H$32, $A22)&gt;0, $B$17, I7)</f>
        <v>19.399999999999999</v>
      </c>
      <c r="J22" s="26">
        <f>IF(COUNTIF($B$32:I$32, $A22)&gt;0, $B$17, J7)</f>
        <v>-10000</v>
      </c>
      <c r="K22" s="26">
        <f>IF(COUNTIF($B$32:J$32, $A22)&gt;0, $B$17, K7)</f>
        <v>-10000</v>
      </c>
      <c r="L22" s="26">
        <f>IF(COUNTIF($B$32:K$32, $A22)&gt;0, $B$17, L7)</f>
        <v>-10000</v>
      </c>
      <c r="M22" s="26">
        <f>IF(COUNTIF($B$32:L$32, $A22)&gt;0, $B$17, M7)</f>
        <v>-10000</v>
      </c>
      <c r="N22" s="27">
        <f>IF(COUNTIF($B$32:M$32, $A22)&gt;0, $B$17, N7)</f>
        <v>-10000</v>
      </c>
    </row>
    <row r="23" spans="1:23" x14ac:dyDescent="0.3">
      <c r="A23" s="20">
        <v>6</v>
      </c>
      <c r="B23" t="s">
        <v>15</v>
      </c>
      <c r="C23" s="31">
        <f>IF(COUNTIF($B$32:B$32, $A23)&gt;0, $B$17, C8)</f>
        <v>-16.5</v>
      </c>
      <c r="D23" s="26">
        <f>IF(COUNTIF($B$32:C$32, $A23)&gt;0, $B$17, D8)</f>
        <v>-14.8</v>
      </c>
      <c r="E23" s="26">
        <f>IF(COUNTIF($B$32:D$32, $A23)&gt;0, $B$17, E8)</f>
        <v>-7.6</v>
      </c>
      <c r="F23" s="26">
        <f>IF(COUNTIF($B$32:E$32, $A23)&gt;0, $B$17, F8)</f>
        <v>2.2999999999999998</v>
      </c>
      <c r="G23" s="26">
        <f>IF(COUNTIF($B$32:F$32, $A23)&gt;0, $B$17, G8)</f>
        <v>11.8</v>
      </c>
      <c r="H23" s="26">
        <f>IF(COUNTIF($B$32:G$32, $A23)&gt;0, $B$17, H8)</f>
        <v>17.100000000000001</v>
      </c>
      <c r="I23" s="26">
        <f>IF(COUNTIF($B$32:H$32, $A23)&gt;0, $B$17, I8)</f>
        <v>19.399999999999999</v>
      </c>
      <c r="J23" s="26">
        <f>IF(COUNTIF($B$32:I$32, $A23)&gt;0, $B$17, J8)</f>
        <v>16.600000000000001</v>
      </c>
      <c r="K23" s="26">
        <f>IF(COUNTIF($B$32:J$32, $A23)&gt;0, $B$17, K8)</f>
        <v>10.199999999999999</v>
      </c>
      <c r="L23" s="26">
        <f>IF(COUNTIF($B$32:K$32, $A23)&gt;0, $B$17, L8)</f>
        <v>3.1</v>
      </c>
      <c r="M23" s="26">
        <f>IF(COUNTIF($B$32:L$32, $A23)&gt;0, $B$17, M8)</f>
        <v>-10000</v>
      </c>
      <c r="N23" s="27">
        <f>IF(COUNTIF($B$32:M$32, $A23)&gt;0, $B$17, N8)</f>
        <v>-10000</v>
      </c>
    </row>
    <row r="24" spans="1:23" x14ac:dyDescent="0.3">
      <c r="A24" s="20">
        <v>7</v>
      </c>
      <c r="B24" t="s">
        <v>21</v>
      </c>
      <c r="C24" s="31">
        <f>IF(COUNTIF($B$32:B$32, $A24)&gt;0, $B$17, C9)</f>
        <v>-46.4</v>
      </c>
      <c r="D24" s="26">
        <f>IF(COUNTIF($B$32:C$32, $A24)&gt;0, $B$17, D9)</f>
        <v>-42</v>
      </c>
      <c r="E24" s="26">
        <f>IF(COUNTIF($B$32:D$32, $A24)&gt;0, $B$17, E9)</f>
        <v>-31.2</v>
      </c>
      <c r="F24" s="26">
        <f>IF(COUNTIF($B$32:E$32, $A24)&gt;0, $B$17, F9)</f>
        <v>-13.6</v>
      </c>
      <c r="G24" s="26">
        <f>IF(COUNTIF($B$32:F$32, $A24)&gt;0, $B$17, G9)</f>
        <v>2.7</v>
      </c>
      <c r="H24" s="26">
        <f>IF(COUNTIF($B$32:G$32, $A24)&gt;0, $B$17, H9)</f>
        <v>12.6</v>
      </c>
      <c r="I24" s="26">
        <f>IF(COUNTIF($B$32:H$32, $A24)&gt;0, $B$17, I9)</f>
        <v>14.9</v>
      </c>
      <c r="J24" s="26">
        <f>IF(COUNTIF($B$32:I$32, $A24)&gt;0, $B$17, J9)</f>
        <v>10.3</v>
      </c>
      <c r="K24" s="26">
        <f>IF(COUNTIF($B$32:J$32, $A24)&gt;0, $B$17, K9)</f>
        <v>2.2999999999999998</v>
      </c>
      <c r="L24" s="26">
        <f>IF(COUNTIF($B$32:K$32, $A24)&gt;0, $B$17, L9)</f>
        <v>-14.8</v>
      </c>
      <c r="M24" s="26">
        <f>IF(COUNTIF($B$32:L$32, $A24)&gt;0, $B$17, M9)</f>
        <v>-35.200000000000003</v>
      </c>
      <c r="N24" s="27">
        <f>IF(COUNTIF($B$32:M$32, $A24)&gt;0, $B$17, N9)</f>
        <v>-45.5</v>
      </c>
    </row>
    <row r="25" spans="1:23" x14ac:dyDescent="0.3">
      <c r="A25" s="20">
        <v>8</v>
      </c>
      <c r="B25" t="s">
        <v>19</v>
      </c>
      <c r="C25" s="31">
        <f>IF(COUNTIF($B$32:B$32, $A25)&gt;0, $B$17, C10)</f>
        <v>-10.3</v>
      </c>
      <c r="D25" s="26">
        <f>IF(COUNTIF($B$32:C$32, $A25)&gt;0, $B$17, D10)</f>
        <v>-10</v>
      </c>
      <c r="E25" s="26">
        <f>IF(COUNTIF($B$32:D$32, $A25)&gt;0, $B$17, E10)</f>
        <v>-7.3</v>
      </c>
      <c r="F25" s="26">
        <f>IF(COUNTIF($B$32:E$32, $A25)&gt;0, $B$17, F10)</f>
        <v>3.7</v>
      </c>
      <c r="G25" s="26">
        <f>IF(COUNTIF($B$32:F$32, $A25)&gt;0, $B$17, G10)</f>
        <v>12.5</v>
      </c>
      <c r="H25" s="26">
        <f>IF(COUNTIF($B$32:G$32, $A25)&gt;0, $B$17, H10)</f>
        <v>18</v>
      </c>
      <c r="I25" s="26">
        <f>IF(COUNTIF($B$32:H$32, $A25)&gt;0, $B$17, I10)</f>
        <v>-10000</v>
      </c>
      <c r="J25" s="26">
        <f>IF(COUNTIF($B$32:I$32, $A25)&gt;0, $B$17, J10)</f>
        <v>-10000</v>
      </c>
      <c r="K25" s="26">
        <f>IF(COUNTIF($B$32:J$32, $A25)&gt;0, $B$17, K10)</f>
        <v>-10000</v>
      </c>
      <c r="L25" s="26">
        <f>IF(COUNTIF($B$32:K$32, $A25)&gt;0, $B$17, L10)</f>
        <v>-10000</v>
      </c>
      <c r="M25" s="26">
        <f>IF(COUNTIF($B$32:L$32, $A25)&gt;0, $B$17, M10)</f>
        <v>-10000</v>
      </c>
      <c r="N25" s="27">
        <f>IF(COUNTIF($B$32:M$32, $A25)&gt;0, $B$17, N10)</f>
        <v>-10000</v>
      </c>
    </row>
    <row r="26" spans="1:23" x14ac:dyDescent="0.3">
      <c r="A26" s="20">
        <v>9</v>
      </c>
      <c r="B26" t="s">
        <v>13</v>
      </c>
      <c r="C26" s="31">
        <f>IF(COUNTIF($B$32:B$32, $A26)&gt;0, $B$17, C11)</f>
        <v>-5.5</v>
      </c>
      <c r="D26" s="26">
        <f>IF(COUNTIF($B$32:C$32, $A26)&gt;0, $B$17, D11)</f>
        <v>-5.8</v>
      </c>
      <c r="E26" s="26">
        <f>IF(COUNTIF($B$32:D$32, $A26)&gt;0, $B$17, E11)</f>
        <v>-10000</v>
      </c>
      <c r="F26" s="26">
        <f>IF(COUNTIF($B$32:E$32, $A26)&gt;0, $B$17, F11)</f>
        <v>-10000</v>
      </c>
      <c r="G26" s="26">
        <f>IF(COUNTIF($B$32:F$32, $A26)&gt;0, $B$17, G11)</f>
        <v>-10000</v>
      </c>
      <c r="H26" s="26">
        <f>IF(COUNTIF($B$32:G$32, $A26)&gt;0, $B$17, H11)</f>
        <v>-10000</v>
      </c>
      <c r="I26" s="26">
        <f>IF(COUNTIF($B$32:H$32, $A26)&gt;0, $B$17, I11)</f>
        <v>-10000</v>
      </c>
      <c r="J26" s="26">
        <f>IF(COUNTIF($B$32:I$32, $A26)&gt;0, $B$17, J11)</f>
        <v>-10000</v>
      </c>
      <c r="K26" s="26">
        <f>IF(COUNTIF($B$32:J$32, $A26)&gt;0, $B$17, K11)</f>
        <v>-10000</v>
      </c>
      <c r="L26" s="26">
        <f>IF(COUNTIF($B$32:K$32, $A26)&gt;0, $B$17, L11)</f>
        <v>-10000</v>
      </c>
      <c r="M26" s="26">
        <f>IF(COUNTIF($B$32:L$32, $A26)&gt;0, $B$17, M11)</f>
        <v>-10000</v>
      </c>
      <c r="N26" s="27">
        <f>IF(COUNTIF($B$32:M$32, $A26)&gt;0, $B$17, N11)</f>
        <v>-10000</v>
      </c>
    </row>
    <row r="27" spans="1:23" x14ac:dyDescent="0.3">
      <c r="A27" s="20">
        <v>10</v>
      </c>
      <c r="B27" t="s">
        <v>17</v>
      </c>
      <c r="C27" s="31">
        <f>IF(COUNTIF($B$32:B$32, $A27)&gt;0, $B$17, C12)</f>
        <v>6.1</v>
      </c>
      <c r="D27" s="26">
        <f>IF(COUNTIF($B$32:C$32, $A27)&gt;0, $B$17, D12)</f>
        <v>-10000</v>
      </c>
      <c r="E27" s="26">
        <f>IF(COUNTIF($B$32:D$32, $A27)&gt;0, $B$17, E12)</f>
        <v>-10000</v>
      </c>
      <c r="F27" s="26">
        <f>IF(COUNTIF($B$32:E$32, $A27)&gt;0, $B$17, F12)</f>
        <v>-10000</v>
      </c>
      <c r="G27" s="26">
        <f>IF(COUNTIF($B$32:F$32, $A27)&gt;0, $B$17, G12)</f>
        <v>-10000</v>
      </c>
      <c r="H27" s="26">
        <f>IF(COUNTIF($B$32:G$32, $A27)&gt;0, $B$17, H12)</f>
        <v>-10000</v>
      </c>
      <c r="I27" s="26">
        <f>IF(COUNTIF($B$32:H$32, $A27)&gt;0, $B$17, I12)</f>
        <v>-10000</v>
      </c>
      <c r="J27" s="26">
        <f>IF(COUNTIF($B$32:I$32, $A27)&gt;0, $B$17, J12)</f>
        <v>-10000</v>
      </c>
      <c r="K27" s="26">
        <f>IF(COUNTIF($B$32:J$32, $A27)&gt;0, $B$17, K12)</f>
        <v>-10000</v>
      </c>
      <c r="L27" s="26">
        <f>IF(COUNTIF($B$32:K$32, $A27)&gt;0, $B$17, L12)</f>
        <v>-10000</v>
      </c>
      <c r="M27" s="26">
        <f>IF(COUNTIF($B$32:L$32, $A27)&gt;0, $B$17, M12)</f>
        <v>-10000</v>
      </c>
      <c r="N27" s="27">
        <f>IF(COUNTIF($B$32:M$32, $A27)&gt;0, $B$17, N12)</f>
        <v>-10000</v>
      </c>
    </row>
    <row r="28" spans="1:23" x14ac:dyDescent="0.3">
      <c r="A28" s="20">
        <v>11</v>
      </c>
      <c r="B28" t="s">
        <v>23</v>
      </c>
      <c r="C28" s="31">
        <f>IF(COUNTIF($B$32:B$32, $A28)&gt;0, $B$17, C13)</f>
        <v>-7.5</v>
      </c>
      <c r="D28" s="26">
        <f>IF(COUNTIF($B$32:C$32, $A28)&gt;0, $B$17, D13)</f>
        <v>-7.9</v>
      </c>
      <c r="E28" s="26">
        <f>IF(COUNTIF($B$32:D$32, $A28)&gt;0, $B$17, E13)</f>
        <v>-2.4</v>
      </c>
      <c r="F28" s="26">
        <f>IF(COUNTIF($B$32:E$32, $A28)&gt;0, $B$17, F13)</f>
        <v>7.5</v>
      </c>
      <c r="G28" s="26">
        <f>IF(COUNTIF($B$32:F$32, $A28)&gt;0, $B$17, G13)</f>
        <v>14.5</v>
      </c>
      <c r="H28" s="26">
        <f>IF(COUNTIF($B$32:G$32, $A28)&gt;0, $B$17, H13)</f>
        <v>-10000</v>
      </c>
      <c r="I28" s="26">
        <f>IF(COUNTIF($B$32:H$32, $A28)&gt;0, $B$17, I13)</f>
        <v>-10000</v>
      </c>
      <c r="J28" s="26">
        <f>IF(COUNTIF($B$32:I$32, $A28)&gt;0, $B$17, J13)</f>
        <v>-10000</v>
      </c>
      <c r="K28" s="26">
        <f>IF(COUNTIF($B$32:J$32, $A28)&gt;0, $B$17, K13)</f>
        <v>-10000</v>
      </c>
      <c r="L28" s="26">
        <f>IF(COUNTIF($B$32:K$32, $A28)&gt;0, $B$17, L13)</f>
        <v>-10000</v>
      </c>
      <c r="M28" s="26">
        <f>IF(COUNTIF($B$32:L$32, $A28)&gt;0, $B$17, M13)</f>
        <v>-10000</v>
      </c>
      <c r="N28" s="27">
        <f>IF(COUNTIF($B$32:M$32, $A28)&gt;0, $B$17, N13)</f>
        <v>-10000</v>
      </c>
    </row>
    <row r="29" spans="1:23" ht="15" thickBot="1" x14ac:dyDescent="0.35">
      <c r="A29" s="20">
        <v>12</v>
      </c>
      <c r="B29" t="s">
        <v>22</v>
      </c>
      <c r="C29" s="32">
        <f>IF(COUNTIF($B$32:B$32, $A29)&gt;0, $B$17, C14)</f>
        <v>-6.6</v>
      </c>
      <c r="D29" s="28">
        <f>IF(COUNTIF($B$32:C$32, $A29)&gt;0, $B$17, D14)</f>
        <v>-7</v>
      </c>
      <c r="E29" s="28">
        <f>IF(COUNTIF($B$32:D$32, $A29)&gt;0, $B$17, E14)</f>
        <v>-1.6</v>
      </c>
      <c r="F29" s="28">
        <f>IF(COUNTIF($B$32:E$32, $A29)&gt;0, $B$17, F14)</f>
        <v>8.3000000000000007</v>
      </c>
      <c r="G29" s="28">
        <f>IF(COUNTIF($B$32:F$32, $A29)&gt;0, $B$17, G14)</f>
        <v>-10000</v>
      </c>
      <c r="H29" s="28">
        <f>IF(COUNTIF($B$32:G$32, $A29)&gt;0, $B$17, H14)</f>
        <v>-10000</v>
      </c>
      <c r="I29" s="28">
        <f>IF(COUNTIF($B$32:H$32, $A29)&gt;0, $B$17, I14)</f>
        <v>-10000</v>
      </c>
      <c r="J29" s="28">
        <f>IF(COUNTIF($B$32:I$32, $A29)&gt;0, $B$17, J14)</f>
        <v>-10000</v>
      </c>
      <c r="K29" s="28">
        <f>IF(COUNTIF($B$32:J$32, $A29)&gt;0, $B$17, K14)</f>
        <v>-10000</v>
      </c>
      <c r="L29" s="28">
        <f>IF(COUNTIF($B$32:K$32, $A29)&gt;0, $B$17, L14)</f>
        <v>-10000</v>
      </c>
      <c r="M29" s="28">
        <f>IF(COUNTIF($B$32:L$32, $A29)&gt;0, $B$17, M14)</f>
        <v>-10000</v>
      </c>
      <c r="N29" s="29">
        <f>IF(COUNTIF($B$32:M$32, $A29)&gt;0, $B$17, N14)</f>
        <v>-10000</v>
      </c>
    </row>
    <row r="30" spans="1:23" ht="14.4" customHeight="1" x14ac:dyDescent="0.3">
      <c r="A30" s="201" t="s">
        <v>133</v>
      </c>
      <c r="B30" s="21" t="s">
        <v>72</v>
      </c>
      <c r="C30" s="100">
        <f>MAX(C18:C29)</f>
        <v>6.1</v>
      </c>
      <c r="D30" s="100">
        <f t="shared" ref="D30:N30" si="0">MAX(D18:D29)</f>
        <v>-5.8</v>
      </c>
      <c r="E30" s="100">
        <f t="shared" si="0"/>
        <v>-0.5</v>
      </c>
      <c r="F30" s="100">
        <f t="shared" si="0"/>
        <v>8.3000000000000007</v>
      </c>
      <c r="G30" s="100">
        <f t="shared" si="0"/>
        <v>14.5</v>
      </c>
      <c r="H30" s="100">
        <f t="shared" si="0"/>
        <v>18</v>
      </c>
      <c r="I30" s="100">
        <f t="shared" si="0"/>
        <v>19.399999999999999</v>
      </c>
      <c r="J30" s="100">
        <f t="shared" si="0"/>
        <v>19.8</v>
      </c>
      <c r="K30" s="100">
        <f t="shared" si="0"/>
        <v>11.3</v>
      </c>
      <c r="L30" s="100">
        <f t="shared" si="0"/>
        <v>3.1</v>
      </c>
      <c r="M30" s="100">
        <f t="shared" si="0"/>
        <v>-4.8</v>
      </c>
      <c r="N30" s="100">
        <f t="shared" si="0"/>
        <v>-45.5</v>
      </c>
    </row>
    <row r="31" spans="1:23" x14ac:dyDescent="0.3">
      <c r="A31" s="201"/>
      <c r="B31" s="107" t="s">
        <v>73</v>
      </c>
      <c r="C31" s="100">
        <f>MATCH(C30,C$18:C$29,0)</f>
        <v>10</v>
      </c>
      <c r="D31" s="100">
        <f t="shared" ref="D31:N31" si="1">MATCH(D30,D$18:D$29,0)</f>
        <v>9</v>
      </c>
      <c r="E31" s="100">
        <f t="shared" si="1"/>
        <v>2</v>
      </c>
      <c r="F31" s="100">
        <f t="shared" si="1"/>
        <v>12</v>
      </c>
      <c r="G31" s="100">
        <f t="shared" si="1"/>
        <v>11</v>
      </c>
      <c r="H31" s="100">
        <f t="shared" si="1"/>
        <v>8</v>
      </c>
      <c r="I31" s="100">
        <f t="shared" si="1"/>
        <v>5</v>
      </c>
      <c r="J31" s="100">
        <f t="shared" si="1"/>
        <v>1</v>
      </c>
      <c r="K31" s="100">
        <f t="shared" si="1"/>
        <v>3</v>
      </c>
      <c r="L31" s="100">
        <f t="shared" si="1"/>
        <v>6</v>
      </c>
      <c r="M31" s="100">
        <f t="shared" si="1"/>
        <v>4</v>
      </c>
      <c r="N31" s="100">
        <f t="shared" si="1"/>
        <v>7</v>
      </c>
    </row>
    <row r="32" spans="1:23" x14ac:dyDescent="0.3">
      <c r="A32" s="201"/>
      <c r="B32" s="21" t="s">
        <v>74</v>
      </c>
      <c r="C32" s="98">
        <f>C31</f>
        <v>10</v>
      </c>
      <c r="D32" s="98">
        <f t="shared" ref="D32:N32" si="2">D31</f>
        <v>9</v>
      </c>
      <c r="E32" s="98">
        <f t="shared" si="2"/>
        <v>2</v>
      </c>
      <c r="F32" s="98">
        <f t="shared" si="2"/>
        <v>12</v>
      </c>
      <c r="G32" s="98">
        <f t="shared" si="2"/>
        <v>11</v>
      </c>
      <c r="H32" s="98">
        <f t="shared" si="2"/>
        <v>8</v>
      </c>
      <c r="I32" s="98">
        <f t="shared" si="2"/>
        <v>5</v>
      </c>
      <c r="J32" s="98">
        <f t="shared" si="2"/>
        <v>1</v>
      </c>
      <c r="K32" s="98">
        <f t="shared" si="2"/>
        <v>3</v>
      </c>
      <c r="L32" s="98">
        <f t="shared" si="2"/>
        <v>6</v>
      </c>
      <c r="M32" s="98">
        <f t="shared" si="2"/>
        <v>4</v>
      </c>
      <c r="N32" s="98">
        <f t="shared" si="2"/>
        <v>7</v>
      </c>
    </row>
    <row r="33" spans="1:22" x14ac:dyDescent="0.3">
      <c r="A33" s="202"/>
      <c r="B33" s="21" t="s">
        <v>75</v>
      </c>
      <c r="C33" s="94">
        <f>SUM(C30:N30)</f>
        <v>43.899999999999991</v>
      </c>
    </row>
    <row r="34" spans="1:22" x14ac:dyDescent="0.3">
      <c r="A34" s="95"/>
      <c r="B34" s="21"/>
      <c r="C34" s="94"/>
    </row>
    <row r="35" spans="1:22" x14ac:dyDescent="0.3">
      <c r="C35" s="20">
        <v>1</v>
      </c>
      <c r="D35" s="20">
        <v>2</v>
      </c>
      <c r="E35" s="20">
        <v>3</v>
      </c>
      <c r="F35" s="20">
        <v>4</v>
      </c>
      <c r="G35" s="20">
        <v>5</v>
      </c>
      <c r="H35" s="20">
        <v>6</v>
      </c>
      <c r="I35" s="20">
        <v>7</v>
      </c>
      <c r="J35" s="20">
        <v>8</v>
      </c>
      <c r="K35" s="20">
        <v>9</v>
      </c>
      <c r="L35" s="20">
        <v>10</v>
      </c>
      <c r="M35" s="20">
        <v>11</v>
      </c>
      <c r="N35" s="20">
        <v>12</v>
      </c>
    </row>
    <row r="36" spans="1:22" ht="31.8" thickBot="1" x14ac:dyDescent="0.35">
      <c r="A36" s="129" t="s">
        <v>77</v>
      </c>
      <c r="B36" s="35">
        <v>-10000</v>
      </c>
      <c r="C36" s="23" t="s">
        <v>0</v>
      </c>
      <c r="D36" s="23" t="s">
        <v>1</v>
      </c>
      <c r="E36" s="23" t="s">
        <v>2</v>
      </c>
      <c r="F36" s="23" t="s">
        <v>3</v>
      </c>
      <c r="G36" s="23" t="s">
        <v>4</v>
      </c>
      <c r="H36" s="23" t="s">
        <v>5</v>
      </c>
      <c r="I36" s="23" t="s">
        <v>6</v>
      </c>
      <c r="J36" s="23" t="s">
        <v>7</v>
      </c>
      <c r="K36" s="23" t="s">
        <v>8</v>
      </c>
      <c r="L36" s="23" t="s">
        <v>9</v>
      </c>
      <c r="M36" s="23" t="s">
        <v>10</v>
      </c>
      <c r="N36" s="23" t="s">
        <v>11</v>
      </c>
      <c r="P36" s="159" t="s">
        <v>135</v>
      </c>
      <c r="Q36" s="159"/>
      <c r="R36" s="159"/>
      <c r="S36" s="159"/>
      <c r="T36" s="159"/>
      <c r="U36" s="159"/>
      <c r="V36" s="159"/>
    </row>
    <row r="37" spans="1:22" x14ac:dyDescent="0.3">
      <c r="A37" s="20">
        <v>1</v>
      </c>
      <c r="B37" t="s">
        <v>16</v>
      </c>
      <c r="C37" s="30">
        <f>IF(COUNTIF($B$49:B$49, $A37)&gt;0, $B$36, C3)</f>
        <v>-12.3</v>
      </c>
      <c r="D37" s="24">
        <f>IF(COUNTIF($B$49:C$49, $A37)&gt;0, $B$36, D3)</f>
        <v>-8.4</v>
      </c>
      <c r="E37" s="24">
        <f>IF(COUNTIF($B$49:D$49, $A37)&gt;0, $B$36, E3)</f>
        <v>-1.9</v>
      </c>
      <c r="F37" s="24">
        <f>IF(COUNTIF($B$49:E$49, $A37)&gt;0, $B$36, F3)</f>
        <v>5.0999999999999996</v>
      </c>
      <c r="G37" s="24">
        <f>IF(COUNTIF($B$49:F$49, $A37)&gt;0, $B$36, G3)</f>
        <v>9.8000000000000007</v>
      </c>
      <c r="H37" s="24">
        <f>IF(COUNTIF($B$49:G$49, $A37)&gt;0, $B$36, H3)</f>
        <v>13.6</v>
      </c>
      <c r="I37" s="24">
        <f>IF(COUNTIF($B$49:H$49, $A37)&gt;0, $B$36, I3)</f>
        <v>17.600000000000001</v>
      </c>
      <c r="J37" s="24">
        <f>IF(COUNTIF($B$49:I$49, $A37)&gt;0, $B$36, J3)</f>
        <v>19.8</v>
      </c>
      <c r="K37" s="24">
        <f>IF(COUNTIF($B$49:J$49, $A37)&gt;0, $B$36, K3)</f>
        <v>16</v>
      </c>
      <c r="L37" s="24">
        <f>IF(COUNTIF($B$49:K$49, $A37)&gt;0, $B$36, L3)</f>
        <v>-10000</v>
      </c>
      <c r="M37" s="24">
        <f>IF(COUNTIF($B$49:L$49, $A37)&gt;0, $B$36, M3)</f>
        <v>-10000</v>
      </c>
      <c r="N37" s="25">
        <f>IF(COUNTIF($B$49:M$49, $A37)&gt;0, $B$36, N3)</f>
        <v>-10000</v>
      </c>
    </row>
    <row r="38" spans="1:22" x14ac:dyDescent="0.3">
      <c r="A38" s="20">
        <v>2</v>
      </c>
      <c r="B38" t="s">
        <v>20</v>
      </c>
      <c r="C38" s="31">
        <f>IF(COUNTIF($B$49:B$49, $A38)&gt;0, $B$36, C4)</f>
        <v>-6.3</v>
      </c>
      <c r="D38" s="26">
        <f>IF(COUNTIF($B$49:C$49, $A38)&gt;0, $B$36, D4)</f>
        <v>-6.6</v>
      </c>
      <c r="E38" s="26">
        <f>IF(COUNTIF($B$49:D$49, $A38)&gt;0, $B$36, E4)</f>
        <v>-0.5</v>
      </c>
      <c r="F38" s="26">
        <f>IF(COUNTIF($B$49:E$49, $A38)&gt;0, $B$36, F4)</f>
        <v>9.1999999999999993</v>
      </c>
      <c r="G38" s="26">
        <f>IF(COUNTIF($B$49:F$49, $A38)&gt;0, $B$36, G4)</f>
        <v>15.9</v>
      </c>
      <c r="H38" s="26">
        <f>IF(COUNTIF($B$49:G$49, $A38)&gt;0, $B$36, H4)</f>
        <v>21</v>
      </c>
      <c r="I38" s="26">
        <f>IF(COUNTIF($B$49:H$49, $A38)&gt;0, $B$36, I4)</f>
        <v>23.6</v>
      </c>
      <c r="J38" s="26">
        <f>IF(COUNTIF($B$49:I$49, $A38)&gt;0, $B$36, J4)</f>
        <v>22.3</v>
      </c>
      <c r="K38" s="26">
        <f>IF(COUNTIF($B$49:J$49, $A38)&gt;0, $B$36, K4)</f>
        <v>-10000</v>
      </c>
      <c r="L38" s="26">
        <f>IF(COUNTIF($B$49:K$49, $A38)&gt;0, $B$36, L4)</f>
        <v>-10000</v>
      </c>
      <c r="M38" s="26">
        <f>IF(COUNTIF($B$49:L$49, $A38)&gt;0, $B$36, M4)</f>
        <v>-10000</v>
      </c>
      <c r="N38" s="27">
        <f>IF(COUNTIF($B$49:M$49, $A38)&gt;0, $B$36, N4)</f>
        <v>-10000</v>
      </c>
    </row>
    <row r="39" spans="1:22" x14ac:dyDescent="0.3">
      <c r="A39" s="20">
        <v>3</v>
      </c>
      <c r="B39" t="s">
        <v>12</v>
      </c>
      <c r="C39" s="31">
        <f>IF(COUNTIF($B$49:B$49, $A39)&gt;0, $B$36, C5)</f>
        <v>-6.5</v>
      </c>
      <c r="D39" s="26">
        <f>IF(COUNTIF($B$49:C$49, $A39)&gt;0, $B$36, D5)</f>
        <v>-10000</v>
      </c>
      <c r="E39" s="26">
        <f>IF(COUNTIF($B$49:D$49, $A39)&gt;0, $B$36, E5)</f>
        <v>-10000</v>
      </c>
      <c r="F39" s="26">
        <f>IF(COUNTIF($B$49:E$49, $A39)&gt;0, $B$36, F5)</f>
        <v>-10000</v>
      </c>
      <c r="G39" s="26">
        <f>IF(COUNTIF($B$49:F$49, $A39)&gt;0, $B$36, G5)</f>
        <v>-10000</v>
      </c>
      <c r="H39" s="26">
        <f>IF(COUNTIF($B$49:G$49, $A39)&gt;0, $B$36, H5)</f>
        <v>-10000</v>
      </c>
      <c r="I39" s="26">
        <f>IF(COUNTIF($B$49:H$49, $A39)&gt;0, $B$36, I5)</f>
        <v>-10000</v>
      </c>
      <c r="J39" s="26">
        <f>IF(COUNTIF($B$49:I$49, $A39)&gt;0, $B$36, J5)</f>
        <v>-10000</v>
      </c>
      <c r="K39" s="26">
        <f>IF(COUNTIF($B$49:J$49, $A39)&gt;0, $B$36, K5)</f>
        <v>-10000</v>
      </c>
      <c r="L39" s="26">
        <f>IF(COUNTIF($B$49:K$49, $A39)&gt;0, $B$36, L5)</f>
        <v>-10000</v>
      </c>
      <c r="M39" s="26">
        <f>IF(COUNTIF($B$49:L$49, $A39)&gt;0, $B$36, M5)</f>
        <v>-10000</v>
      </c>
      <c r="N39" s="27">
        <f>IF(COUNTIF($B$49:M$49, $A39)&gt;0, $B$36, N5)</f>
        <v>-10000</v>
      </c>
    </row>
    <row r="40" spans="1:22" x14ac:dyDescent="0.3">
      <c r="A40" s="20">
        <v>4</v>
      </c>
      <c r="B40" t="s">
        <v>18</v>
      </c>
      <c r="C40" s="31">
        <f>IF(COUNTIF($B$49:B$49, $A40)&gt;0, $B$36, C6)</f>
        <v>-10.1</v>
      </c>
      <c r="D40" s="26">
        <f>IF(COUNTIF($B$49:C$49, $A40)&gt;0, $B$36, D6)</f>
        <v>-9.6999999999999993</v>
      </c>
      <c r="E40" s="26">
        <f>IF(COUNTIF($B$49:D$49, $A40)&gt;0, $B$36, E6)</f>
        <v>-10000</v>
      </c>
      <c r="F40" s="26">
        <f>IF(COUNTIF($B$49:E$49, $A40)&gt;0, $B$36, F6)</f>
        <v>-10000</v>
      </c>
      <c r="G40" s="26">
        <f>IF(COUNTIF($B$49:F$49, $A40)&gt;0, $B$36, G6)</f>
        <v>-10000</v>
      </c>
      <c r="H40" s="26">
        <f>IF(COUNTIF($B$49:G$49, $A40)&gt;0, $B$36, H6)</f>
        <v>-10000</v>
      </c>
      <c r="I40" s="26">
        <f>IF(COUNTIF($B$49:H$49, $A40)&gt;0, $B$36, I6)</f>
        <v>-10000</v>
      </c>
      <c r="J40" s="26">
        <f>IF(COUNTIF($B$49:I$49, $A40)&gt;0, $B$36, J6)</f>
        <v>-10000</v>
      </c>
      <c r="K40" s="26">
        <f>IF(COUNTIF($B$49:J$49, $A40)&gt;0, $B$36, K6)</f>
        <v>-10000</v>
      </c>
      <c r="L40" s="26">
        <f>IF(COUNTIF($B$49:K$49, $A40)&gt;0, $B$36, L6)</f>
        <v>-10000</v>
      </c>
      <c r="M40" s="26">
        <f>IF(COUNTIF($B$49:L$49, $A40)&gt;0, $B$36, M6)</f>
        <v>-10000</v>
      </c>
      <c r="N40" s="27">
        <f>IF(COUNTIF($B$49:M$49, $A40)&gt;0, $B$36, N6)</f>
        <v>-10000</v>
      </c>
    </row>
    <row r="41" spans="1:22" x14ac:dyDescent="0.3">
      <c r="A41" s="20">
        <v>5</v>
      </c>
      <c r="B41" t="s">
        <v>14</v>
      </c>
      <c r="C41" s="31">
        <f>IF(COUNTIF($B$49:B$49, $A41)&gt;0, $B$36, C7)</f>
        <v>-8.9</v>
      </c>
      <c r="D41" s="26">
        <f>IF(COUNTIF($B$49:C$49, $A41)&gt;0, $B$36, D7)</f>
        <v>-8.8000000000000007</v>
      </c>
      <c r="E41" s="26">
        <f>IF(COUNTIF($B$49:D$49, $A41)&gt;0, $B$36, E7)</f>
        <v>-2.6</v>
      </c>
      <c r="F41" s="26">
        <f>IF(COUNTIF($B$49:E$49, $A41)&gt;0, $B$36, F7)</f>
        <v>-10000</v>
      </c>
      <c r="G41" s="26">
        <f>IF(COUNTIF($B$49:F$49, $A41)&gt;0, $B$36, G7)</f>
        <v>-10000</v>
      </c>
      <c r="H41" s="26">
        <f>IF(COUNTIF($B$49:G$49, $A41)&gt;0, $B$36, H7)</f>
        <v>-10000</v>
      </c>
      <c r="I41" s="26">
        <f>IF(COUNTIF($B$49:H$49, $A41)&gt;0, $B$36, I7)</f>
        <v>-10000</v>
      </c>
      <c r="J41" s="26">
        <f>IF(COUNTIF($B$49:I$49, $A41)&gt;0, $B$36, J7)</f>
        <v>-10000</v>
      </c>
      <c r="K41" s="26">
        <f>IF(COUNTIF($B$49:J$49, $A41)&gt;0, $B$36, K7)</f>
        <v>-10000</v>
      </c>
      <c r="L41" s="26">
        <f>IF(COUNTIF($B$49:K$49, $A41)&gt;0, $B$36, L7)</f>
        <v>-10000</v>
      </c>
      <c r="M41" s="26">
        <f>IF(COUNTIF($B$49:L$49, $A41)&gt;0, $B$36, M7)</f>
        <v>-10000</v>
      </c>
      <c r="N41" s="27">
        <f>IF(COUNTIF($B$49:M$49, $A41)&gt;0, $B$36, N7)</f>
        <v>-10000</v>
      </c>
    </row>
    <row r="42" spans="1:22" x14ac:dyDescent="0.3">
      <c r="A42" s="20">
        <v>6</v>
      </c>
      <c r="B42" t="s">
        <v>15</v>
      </c>
      <c r="C42" s="31">
        <f>IF(COUNTIF($B$49:B$49, $A42)&gt;0, $B$36, C8)</f>
        <v>-16.5</v>
      </c>
      <c r="D42" s="26">
        <f>IF(COUNTIF($B$49:C$49, $A42)&gt;0, $B$36, D8)</f>
        <v>-14.8</v>
      </c>
      <c r="E42" s="26">
        <f>IF(COUNTIF($B$49:D$49, $A42)&gt;0, $B$36, E8)</f>
        <v>-7.6</v>
      </c>
      <c r="F42" s="26">
        <f>IF(COUNTIF($B$49:E$49, $A42)&gt;0, $B$36, F8)</f>
        <v>2.2999999999999998</v>
      </c>
      <c r="G42" s="26">
        <f>IF(COUNTIF($B$49:F$49, $A42)&gt;0, $B$36, G8)</f>
        <v>11.8</v>
      </c>
      <c r="H42" s="26">
        <f>IF(COUNTIF($B$49:G$49, $A42)&gt;0, $B$36, H8)</f>
        <v>-10000</v>
      </c>
      <c r="I42" s="26">
        <f>IF(COUNTIF($B$49:H$49, $A42)&gt;0, $B$36, I8)</f>
        <v>-10000</v>
      </c>
      <c r="J42" s="26">
        <f>IF(COUNTIF($B$49:I$49, $A42)&gt;0, $B$36, J8)</f>
        <v>-10000</v>
      </c>
      <c r="K42" s="26">
        <f>IF(COUNTIF($B$49:J$49, $A42)&gt;0, $B$36, K8)</f>
        <v>-10000</v>
      </c>
      <c r="L42" s="26">
        <f>IF(COUNTIF($B$49:K$49, $A42)&gt;0, $B$36, L8)</f>
        <v>-10000</v>
      </c>
      <c r="M42" s="26">
        <f>IF(COUNTIF($B$49:L$49, $A42)&gt;0, $B$36, M8)</f>
        <v>-10000</v>
      </c>
      <c r="N42" s="27">
        <f>IF(COUNTIF($B$49:M$49, $A42)&gt;0, $B$36, N8)</f>
        <v>-10000</v>
      </c>
    </row>
    <row r="43" spans="1:22" x14ac:dyDescent="0.3">
      <c r="A43" s="20">
        <v>7</v>
      </c>
      <c r="B43" t="s">
        <v>21</v>
      </c>
      <c r="C43" s="31">
        <f>IF(COUNTIF($B$49:B$49, $A43)&gt;0, $B$36, C9)</f>
        <v>-46.4</v>
      </c>
      <c r="D43" s="26">
        <f>IF(COUNTIF($B$49:C$49, $A43)&gt;0, $B$36, D9)</f>
        <v>-42</v>
      </c>
      <c r="E43" s="26">
        <f>IF(COUNTIF($B$49:D$49, $A43)&gt;0, $B$36, E9)</f>
        <v>-31.2</v>
      </c>
      <c r="F43" s="26">
        <f>IF(COUNTIF($B$49:E$49, $A43)&gt;0, $B$36, F9)</f>
        <v>-13.6</v>
      </c>
      <c r="G43" s="26">
        <f>IF(COUNTIF($B$49:F$49, $A43)&gt;0, $B$36, G9)</f>
        <v>2.7</v>
      </c>
      <c r="H43" s="26">
        <f>IF(COUNTIF($B$49:G$49, $A43)&gt;0, $B$36, H9)</f>
        <v>12.6</v>
      </c>
      <c r="I43" s="26">
        <f>IF(COUNTIF($B$49:H$49, $A43)&gt;0, $B$36, I9)</f>
        <v>14.9</v>
      </c>
      <c r="J43" s="26">
        <f>IF(COUNTIF($B$49:I$49, $A43)&gt;0, $B$36, J9)</f>
        <v>-10000</v>
      </c>
      <c r="K43" s="26">
        <f>IF(COUNTIF($B$49:J$49, $A43)&gt;0, $B$36, K9)</f>
        <v>-10000</v>
      </c>
      <c r="L43" s="26">
        <f>IF(COUNTIF($B$49:K$49, $A43)&gt;0, $B$36, L9)</f>
        <v>-10000</v>
      </c>
      <c r="M43" s="26">
        <f>IF(COUNTIF($B$49:L$49, $A43)&gt;0, $B$36, M9)</f>
        <v>-10000</v>
      </c>
      <c r="N43" s="27">
        <f>IF(COUNTIF($B$49:M$49, $A43)&gt;0, $B$36, N9)</f>
        <v>-10000</v>
      </c>
    </row>
    <row r="44" spans="1:22" x14ac:dyDescent="0.3">
      <c r="A44" s="20">
        <v>8</v>
      </c>
      <c r="B44" t="s">
        <v>19</v>
      </c>
      <c r="C44" s="31">
        <f>IF(COUNTIF($B$49:B$49, $A44)&gt;0, $B$36, C10)</f>
        <v>-10.3</v>
      </c>
      <c r="D44" s="26">
        <f>IF(COUNTIF($B$49:C$49, $A44)&gt;0, $B$36, D10)</f>
        <v>-10</v>
      </c>
      <c r="E44" s="26">
        <f>IF(COUNTIF($B$49:D$49, $A44)&gt;0, $B$36, E10)</f>
        <v>-7.3</v>
      </c>
      <c r="F44" s="26">
        <f>IF(COUNTIF($B$49:E$49, $A44)&gt;0, $B$36, F10)</f>
        <v>3.7</v>
      </c>
      <c r="G44" s="26">
        <f>IF(COUNTIF($B$49:F$49, $A44)&gt;0, $B$36, G10)</f>
        <v>12.5</v>
      </c>
      <c r="H44" s="26">
        <f>IF(COUNTIF($B$49:G$49, $A44)&gt;0, $B$36, H10)</f>
        <v>18</v>
      </c>
      <c r="I44" s="26">
        <f>IF(COUNTIF($B$49:H$49, $A44)&gt;0, $B$36, I10)</f>
        <v>-10000</v>
      </c>
      <c r="J44" s="26">
        <f>IF(COUNTIF($B$49:I$49, $A44)&gt;0, $B$36, J10)</f>
        <v>-10000</v>
      </c>
      <c r="K44" s="26">
        <f>IF(COUNTIF($B$49:J$49, $A44)&gt;0, $B$36, K10)</f>
        <v>-10000</v>
      </c>
      <c r="L44" s="26">
        <f>IF(COUNTIF($B$49:K$49, $A44)&gt;0, $B$36, L10)</f>
        <v>-10000</v>
      </c>
      <c r="M44" s="26">
        <f>IF(COUNTIF($B$49:L$49, $A44)&gt;0, $B$36, M10)</f>
        <v>-10000</v>
      </c>
      <c r="N44" s="27">
        <f>IF(COUNTIF($B$49:M$49, $A44)&gt;0, $B$36, N10)</f>
        <v>-10000</v>
      </c>
    </row>
    <row r="45" spans="1:22" x14ac:dyDescent="0.3">
      <c r="A45" s="20">
        <v>9</v>
      </c>
      <c r="B45" t="s">
        <v>13</v>
      </c>
      <c r="C45" s="31">
        <f>IF(COUNTIF($B$49:B$49, $A45)&gt;0, $B$36, C11)</f>
        <v>-5.5</v>
      </c>
      <c r="D45" s="26">
        <f>IF(COUNTIF($B$49:C$49, $A45)&gt;0, $B$36, D11)</f>
        <v>-5.8</v>
      </c>
      <c r="E45" s="26">
        <f>IF(COUNTIF($B$49:D$49, $A45)&gt;0, $B$36, E11)</f>
        <v>-1.3</v>
      </c>
      <c r="F45" s="26">
        <f>IF(COUNTIF($B$49:E$49, $A45)&gt;0, $B$36, F11)</f>
        <v>5.0999999999999996</v>
      </c>
      <c r="G45" s="26">
        <f>IF(COUNTIF($B$49:F$49, $A45)&gt;0, $B$36, G11)</f>
        <v>11.3</v>
      </c>
      <c r="H45" s="26">
        <f>IF(COUNTIF($B$49:G$49, $A45)&gt;0, $B$36, H11)</f>
        <v>15.7</v>
      </c>
      <c r="I45" s="26">
        <f>IF(COUNTIF($B$49:H$49, $A45)&gt;0, $B$36, I11)</f>
        <v>18.8</v>
      </c>
      <c r="J45" s="26">
        <f>IF(COUNTIF($B$49:I$49, $A45)&gt;0, $B$36, J11)</f>
        <v>16.899999999999999</v>
      </c>
      <c r="K45" s="26">
        <f>IF(COUNTIF($B$49:J$49, $A45)&gt;0, $B$36, K11)</f>
        <v>11.6</v>
      </c>
      <c r="L45" s="26">
        <f>IF(COUNTIF($B$49:K$49, $A45)&gt;0, $B$36, L11)</f>
        <v>6.2</v>
      </c>
      <c r="M45" s="26">
        <f>IF(COUNTIF($B$49:L$49, $A45)&gt;0, $B$36, M11)</f>
        <v>0.1</v>
      </c>
      <c r="N45" s="27">
        <f>IF(COUNTIF($B$49:M$49, $A45)&gt;0, $B$36, N11)</f>
        <v>-10000</v>
      </c>
    </row>
    <row r="46" spans="1:22" x14ac:dyDescent="0.3">
      <c r="A46" s="20">
        <v>10</v>
      </c>
      <c r="B46" t="s">
        <v>17</v>
      </c>
      <c r="C46" s="31">
        <f>IF(COUNTIF($B$49:B$49, $A46)&gt;0, $B$36, C12)</f>
        <v>6.1</v>
      </c>
      <c r="D46" s="26">
        <f>IF(COUNTIF($B$49:C$49, $A46)&gt;0, $B$36, D12)</f>
        <v>6</v>
      </c>
      <c r="E46" s="26">
        <f>IF(COUNTIF($B$49:D$49, $A46)&gt;0, $B$36, E12)</f>
        <v>8.1999999999999993</v>
      </c>
      <c r="F46" s="26">
        <f>IF(COUNTIF($B$49:E$49, $A46)&gt;0, $B$36, F12)</f>
        <v>12.1</v>
      </c>
      <c r="G46" s="26">
        <f>IF(COUNTIF($B$49:F$49, $A46)&gt;0, $B$36, G12)</f>
        <v>16</v>
      </c>
      <c r="H46" s="26">
        <f>IF(COUNTIF($B$49:G$49, $A46)&gt;0, $B$36, H12)</f>
        <v>20.2</v>
      </c>
      <c r="I46" s="26">
        <f>IF(COUNTIF($B$49:H$49, $A46)&gt;0, $B$36, I12)</f>
        <v>23.2</v>
      </c>
      <c r="J46" s="26">
        <f>IF(COUNTIF($B$49:I$49, $A46)&gt;0, $B$36, J12)</f>
        <v>23.6</v>
      </c>
      <c r="K46" s="26">
        <f>IF(COUNTIF($B$49:J$49, $A46)&gt;0, $B$36, K12)</f>
        <v>20</v>
      </c>
      <c r="L46" s="26">
        <f>IF(COUNTIF($B$49:K$49, $A46)&gt;0, $B$36, L12)</f>
        <v>15.8</v>
      </c>
      <c r="M46" s="26">
        <f>IF(COUNTIF($B$49:L$49, $A46)&gt;0, $B$36, M12)</f>
        <v>11.1</v>
      </c>
      <c r="N46" s="27">
        <f>IF(COUNTIF($B$49:M$49, $A46)&gt;0, $B$36, N12)</f>
        <v>8.1</v>
      </c>
    </row>
    <row r="47" spans="1:22" x14ac:dyDescent="0.3">
      <c r="A47" s="20">
        <v>11</v>
      </c>
      <c r="B47" t="s">
        <v>23</v>
      </c>
      <c r="C47" s="31">
        <f>IF(COUNTIF($B$49:B$49, $A47)&gt;0, $B$36, C13)</f>
        <v>-7.5</v>
      </c>
      <c r="D47" s="26">
        <f>IF(COUNTIF($B$49:C$49, $A47)&gt;0, $B$36, D13)</f>
        <v>-7.9</v>
      </c>
      <c r="E47" s="26">
        <f>IF(COUNTIF($B$49:D$49, $A47)&gt;0, $B$36, E13)</f>
        <v>-2.4</v>
      </c>
      <c r="F47" s="26">
        <f>IF(COUNTIF($B$49:E$49, $A47)&gt;0, $B$36, F13)</f>
        <v>7.5</v>
      </c>
      <c r="G47" s="26">
        <f>IF(COUNTIF($B$49:F$49, $A47)&gt;0, $B$36, G13)</f>
        <v>-10000</v>
      </c>
      <c r="H47" s="26">
        <f>IF(COUNTIF($B$49:G$49, $A47)&gt;0, $B$36, H13)</f>
        <v>-10000</v>
      </c>
      <c r="I47" s="26">
        <f>IF(COUNTIF($B$49:H$49, $A47)&gt;0, $B$36, I13)</f>
        <v>-10000</v>
      </c>
      <c r="J47" s="26">
        <f>IF(COUNTIF($B$49:I$49, $A47)&gt;0, $B$36, J13)</f>
        <v>-10000</v>
      </c>
      <c r="K47" s="26">
        <f>IF(COUNTIF($B$49:J$49, $A47)&gt;0, $B$36, K13)</f>
        <v>-10000</v>
      </c>
      <c r="L47" s="26">
        <f>IF(COUNTIF($B$49:K$49, $A47)&gt;0, $B$36, L13)</f>
        <v>-10000</v>
      </c>
      <c r="M47" s="26">
        <f>IF(COUNTIF($B$49:L$49, $A47)&gt;0, $B$36, M13)</f>
        <v>-10000</v>
      </c>
      <c r="N47" s="27">
        <f>IF(COUNTIF($B$49:M$49, $A47)&gt;0, $B$36, N13)</f>
        <v>-10000</v>
      </c>
    </row>
    <row r="48" spans="1:22" ht="15" thickBot="1" x14ac:dyDescent="0.35">
      <c r="A48" s="20">
        <v>12</v>
      </c>
      <c r="B48" t="s">
        <v>22</v>
      </c>
      <c r="C48" s="32">
        <f>IF(COUNTIF($B$49:B$49, $A48)&gt;0, $B$36, C14)</f>
        <v>-6.6</v>
      </c>
      <c r="D48" s="28">
        <f>IF(COUNTIF($B$49:C$49, $A48)&gt;0, $B$36, D14)</f>
        <v>-7</v>
      </c>
      <c r="E48" s="28">
        <f>IF(COUNTIF($B$49:D$49, $A48)&gt;0, $B$36, E14)</f>
        <v>-1.6</v>
      </c>
      <c r="F48" s="28">
        <f>IF(COUNTIF($B$49:E$49, $A48)&gt;0, $B$36, F14)</f>
        <v>8.3000000000000007</v>
      </c>
      <c r="G48" s="28">
        <f>IF(COUNTIF($B$49:F$49, $A48)&gt;0, $B$36, G14)</f>
        <v>15.3</v>
      </c>
      <c r="H48" s="28">
        <f>IF(COUNTIF($B$49:G$49, $A48)&gt;0, $B$36, H14)</f>
        <v>19.399999999999999</v>
      </c>
      <c r="I48" s="28">
        <f>IF(COUNTIF($B$49:H$49, $A48)&gt;0, $B$36, I14)</f>
        <v>21.4</v>
      </c>
      <c r="J48" s="28">
        <f>IF(COUNTIF($B$49:I$49, $A48)&gt;0, $B$36, J14)</f>
        <v>20.100000000000001</v>
      </c>
      <c r="K48" s="28">
        <f>IF(COUNTIF($B$49:J$49, $A48)&gt;0, $B$36, K14)</f>
        <v>14</v>
      </c>
      <c r="L48" s="28">
        <f>IF(COUNTIF($B$49:K$49, $A48)&gt;0, $B$36, L14)</f>
        <v>7.1</v>
      </c>
      <c r="M48" s="28">
        <f>IF(COUNTIF($B$49:L$49, $A48)&gt;0, $B$36, M14)</f>
        <v>-10000</v>
      </c>
      <c r="N48" s="29">
        <f>IF(COUNTIF($B$49:M$49, $A48)&gt;0, $B$36, N14)</f>
        <v>-10000</v>
      </c>
    </row>
    <row r="49" spans="1:14" ht="14.4" customHeight="1" x14ac:dyDescent="0.3">
      <c r="A49" s="201" t="s">
        <v>132</v>
      </c>
      <c r="B49" s="21" t="s">
        <v>74</v>
      </c>
      <c r="C49" s="98">
        <v>3</v>
      </c>
      <c r="D49" s="98">
        <v>4</v>
      </c>
      <c r="E49" s="98">
        <v>5</v>
      </c>
      <c r="F49" s="98">
        <v>11</v>
      </c>
      <c r="G49" s="98">
        <v>6</v>
      </c>
      <c r="H49" s="98">
        <v>8</v>
      </c>
      <c r="I49" s="98">
        <v>7</v>
      </c>
      <c r="J49" s="98">
        <v>2</v>
      </c>
      <c r="K49" s="98">
        <v>1</v>
      </c>
      <c r="L49" s="98">
        <v>12</v>
      </c>
      <c r="M49" s="98">
        <v>9</v>
      </c>
      <c r="N49" s="98">
        <v>10</v>
      </c>
    </row>
    <row r="50" spans="1:14" x14ac:dyDescent="0.3">
      <c r="A50" s="201"/>
      <c r="B50" s="21" t="s">
        <v>76</v>
      </c>
      <c r="C50" s="101">
        <f>INDEX($C$3:$N$14, C49, C35)</f>
        <v>-6.5</v>
      </c>
      <c r="D50" s="101">
        <f t="shared" ref="D50:N50" si="3">INDEX($C$3:$N$14, D49, D35)</f>
        <v>-9.6999999999999993</v>
      </c>
      <c r="E50" s="101">
        <f t="shared" si="3"/>
        <v>-2.6</v>
      </c>
      <c r="F50" s="101">
        <f t="shared" si="3"/>
        <v>7.5</v>
      </c>
      <c r="G50" s="101">
        <f t="shared" si="3"/>
        <v>11.8</v>
      </c>
      <c r="H50" s="101">
        <f t="shared" si="3"/>
        <v>18</v>
      </c>
      <c r="I50" s="101">
        <f t="shared" si="3"/>
        <v>14.9</v>
      </c>
      <c r="J50" s="101">
        <f t="shared" si="3"/>
        <v>22.3</v>
      </c>
      <c r="K50" s="101">
        <f t="shared" si="3"/>
        <v>16</v>
      </c>
      <c r="L50" s="101">
        <f t="shared" si="3"/>
        <v>7.1</v>
      </c>
      <c r="M50" s="101">
        <f t="shared" si="3"/>
        <v>0.1</v>
      </c>
      <c r="N50" s="101">
        <f t="shared" si="3"/>
        <v>8.1</v>
      </c>
    </row>
    <row r="51" spans="1:14" x14ac:dyDescent="0.3">
      <c r="A51" s="201"/>
      <c r="B51" s="21" t="s">
        <v>75</v>
      </c>
      <c r="C51" s="33">
        <f>SUM(C50:N50)</f>
        <v>86.999999999999986</v>
      </c>
    </row>
    <row r="52" spans="1:14" x14ac:dyDescent="0.3">
      <c r="A52" s="96"/>
    </row>
  </sheetData>
  <mergeCells count="5">
    <mergeCell ref="A49:A51"/>
    <mergeCell ref="A30:A32"/>
    <mergeCell ref="P17:W17"/>
    <mergeCell ref="P36:V36"/>
    <mergeCell ref="P2:V4"/>
  </mergeCells>
  <conditionalFormatting sqref="C18:N29">
    <cfRule type="cellIs" dxfId="7" priority="2" operator="equal">
      <formula>$B$17</formula>
    </cfRule>
    <cfRule type="colorScale" priority="4">
      <colorScale>
        <cfvo type="num" val="-50"/>
        <cfvo type="num" val="0"/>
        <cfvo type="max"/>
        <color rgb="FF5A8AC6"/>
        <color rgb="FFFCFCFF"/>
        <color rgb="FFF8696B"/>
      </colorScale>
    </cfRule>
  </conditionalFormatting>
  <conditionalFormatting sqref="C37:N48">
    <cfRule type="cellIs" dxfId="6" priority="1" operator="equal">
      <formula>$B$36</formula>
    </cfRule>
    <cfRule type="colorScale" priority="3">
      <colorScale>
        <cfvo type="num" val="-50"/>
        <cfvo type="num" val="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>
      <selection activeCell="C19" sqref="C19"/>
    </sheetView>
  </sheetViews>
  <sheetFormatPr defaultRowHeight="14.4" x14ac:dyDescent="0.3"/>
  <cols>
    <col min="1" max="1" width="4.33203125" customWidth="1"/>
    <col min="2" max="2" width="6.88671875" customWidth="1"/>
    <col min="3" max="3" width="6" customWidth="1"/>
    <col min="4" max="15" width="5.88671875" customWidth="1"/>
    <col min="16" max="16" width="4.77734375" customWidth="1"/>
    <col min="17" max="17" width="4.44140625" customWidth="1"/>
    <col min="18" max="18" width="6.77734375" customWidth="1"/>
    <col min="19" max="19" width="3.5546875" customWidth="1"/>
    <col min="20" max="20" width="5.5546875" customWidth="1"/>
    <col min="21" max="21" width="11.88671875" customWidth="1"/>
    <col min="22" max="33" width="6.6640625" customWidth="1"/>
  </cols>
  <sheetData>
    <row r="1" spans="1:33" ht="25.8" x14ac:dyDescent="0.5">
      <c r="B1" s="104" t="s">
        <v>58</v>
      </c>
    </row>
    <row r="2" spans="1:33" ht="15" thickBot="1" x14ac:dyDescent="0.35"/>
    <row r="3" spans="1:33" ht="18.600000000000001" customHeight="1" thickTop="1" x14ac:dyDescent="0.35">
      <c r="A3" s="36"/>
      <c r="B3" s="63" t="s">
        <v>77</v>
      </c>
      <c r="C3" s="64"/>
      <c r="D3" s="162" t="s">
        <v>70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V3" s="39">
        <v>1</v>
      </c>
      <c r="W3" s="39">
        <v>2</v>
      </c>
      <c r="X3" s="39">
        <v>3</v>
      </c>
      <c r="Y3" s="39">
        <v>4</v>
      </c>
      <c r="Z3" s="39">
        <v>5</v>
      </c>
      <c r="AA3" s="39">
        <v>6</v>
      </c>
      <c r="AB3" s="39">
        <v>7</v>
      </c>
      <c r="AC3" s="39">
        <v>8</v>
      </c>
      <c r="AD3" s="39">
        <v>9</v>
      </c>
      <c r="AE3" s="39">
        <v>10</v>
      </c>
      <c r="AF3" s="39">
        <v>11</v>
      </c>
      <c r="AG3" s="39">
        <v>12</v>
      </c>
    </row>
    <row r="4" spans="1:33" ht="16.2" customHeight="1" thickBot="1" x14ac:dyDescent="0.35">
      <c r="A4" s="37"/>
      <c r="B4" s="65"/>
      <c r="C4" s="66">
        <f>10^9</f>
        <v>1000000000</v>
      </c>
      <c r="D4" s="62">
        <v>1</v>
      </c>
      <c r="E4" s="62">
        <v>2</v>
      </c>
      <c r="F4" s="62">
        <v>3</v>
      </c>
      <c r="G4" s="62">
        <v>4</v>
      </c>
      <c r="H4" s="62">
        <v>5</v>
      </c>
      <c r="I4" s="62">
        <v>6</v>
      </c>
      <c r="J4" s="62">
        <v>7</v>
      </c>
      <c r="K4" s="62">
        <v>8</v>
      </c>
      <c r="L4" s="62">
        <v>9</v>
      </c>
      <c r="M4" s="62">
        <v>10</v>
      </c>
      <c r="N4" s="62">
        <v>11</v>
      </c>
      <c r="O4" s="62">
        <v>12</v>
      </c>
      <c r="V4" s="1" t="s">
        <v>0</v>
      </c>
      <c r="W4" s="1" t="s">
        <v>1</v>
      </c>
      <c r="X4" s="1" t="s">
        <v>2</v>
      </c>
      <c r="Y4" s="1" t="s">
        <v>3</v>
      </c>
      <c r="Z4" s="1" t="s">
        <v>4</v>
      </c>
      <c r="AA4" s="1" t="s">
        <v>5</v>
      </c>
      <c r="AB4" s="1" t="s">
        <v>6</v>
      </c>
      <c r="AC4" s="1" t="s">
        <v>7</v>
      </c>
      <c r="AD4" s="1" t="s">
        <v>8</v>
      </c>
      <c r="AE4" s="1" t="s">
        <v>9</v>
      </c>
      <c r="AF4" s="1" t="s">
        <v>10</v>
      </c>
      <c r="AG4" s="1" t="s">
        <v>11</v>
      </c>
    </row>
    <row r="5" spans="1:33" ht="15" thickTop="1" x14ac:dyDescent="0.3">
      <c r="A5" t="s">
        <v>16</v>
      </c>
      <c r="B5" s="38"/>
      <c r="C5" s="42">
        <v>1</v>
      </c>
      <c r="D5" s="56">
        <f>$C$4</f>
        <v>1000000000</v>
      </c>
      <c r="E5" s="44">
        <v>770</v>
      </c>
      <c r="F5" s="44">
        <v>770</v>
      </c>
      <c r="G5" s="44">
        <v>710</v>
      </c>
      <c r="H5" s="44">
        <v>720</v>
      </c>
      <c r="I5" s="44">
        <v>440</v>
      </c>
      <c r="J5" s="44">
        <v>280</v>
      </c>
      <c r="K5" s="44">
        <v>520</v>
      </c>
      <c r="L5" s="44">
        <v>780</v>
      </c>
      <c r="M5" s="44">
        <v>840</v>
      </c>
      <c r="N5" s="44">
        <v>760</v>
      </c>
      <c r="O5" s="45">
        <v>770</v>
      </c>
      <c r="T5" s="39">
        <v>1</v>
      </c>
      <c r="U5" t="s">
        <v>16</v>
      </c>
      <c r="V5" s="13">
        <v>-12.3</v>
      </c>
      <c r="W5" s="9">
        <v>-8.4</v>
      </c>
      <c r="X5" s="8">
        <v>-1.9</v>
      </c>
      <c r="Y5" s="4">
        <v>5.0999999999999996</v>
      </c>
      <c r="Z5" s="12">
        <v>9.8000000000000007</v>
      </c>
      <c r="AA5" s="7">
        <v>13.6</v>
      </c>
      <c r="AB5" s="6">
        <v>17.600000000000001</v>
      </c>
      <c r="AC5" s="14">
        <v>19.8</v>
      </c>
      <c r="AD5" s="7">
        <v>16</v>
      </c>
      <c r="AE5" s="12">
        <v>8.9</v>
      </c>
      <c r="AF5" s="3">
        <v>-0.9</v>
      </c>
      <c r="AG5" s="9">
        <v>-9.1</v>
      </c>
    </row>
    <row r="6" spans="1:33" x14ac:dyDescent="0.3">
      <c r="A6" t="s">
        <v>20</v>
      </c>
      <c r="B6" s="38"/>
      <c r="C6" s="42">
        <v>2</v>
      </c>
      <c r="D6" s="46">
        <v>770</v>
      </c>
      <c r="E6" s="57">
        <f>$C$4</f>
        <v>1000000000</v>
      </c>
      <c r="F6" s="47">
        <v>100</v>
      </c>
      <c r="G6" s="47">
        <v>280</v>
      </c>
      <c r="H6" s="47">
        <v>100</v>
      </c>
      <c r="I6" s="47">
        <v>320</v>
      </c>
      <c r="J6" s="47">
        <v>680</v>
      </c>
      <c r="K6" s="47">
        <v>250</v>
      </c>
      <c r="L6" s="47">
        <v>180</v>
      </c>
      <c r="M6" s="47">
        <v>80</v>
      </c>
      <c r="N6" s="47">
        <v>50</v>
      </c>
      <c r="O6" s="48">
        <v>30</v>
      </c>
      <c r="T6" s="39">
        <v>2</v>
      </c>
      <c r="U6" t="s">
        <v>20</v>
      </c>
      <c r="V6" s="2">
        <v>-6.3</v>
      </c>
      <c r="W6" s="2">
        <v>-6.6</v>
      </c>
      <c r="X6" s="3">
        <v>-0.5</v>
      </c>
      <c r="Y6" s="12">
        <v>9.1999999999999993</v>
      </c>
      <c r="Z6" s="7">
        <v>15.9</v>
      </c>
      <c r="AA6" s="14">
        <v>21</v>
      </c>
      <c r="AB6" s="15">
        <v>23.6</v>
      </c>
      <c r="AC6" s="14">
        <v>22.3</v>
      </c>
      <c r="AD6" s="7">
        <v>15.6</v>
      </c>
      <c r="AE6" s="12">
        <v>8</v>
      </c>
      <c r="AF6" s="3">
        <v>0.3</v>
      </c>
      <c r="AG6" s="2">
        <v>-4.7</v>
      </c>
    </row>
    <row r="7" spans="1:33" x14ac:dyDescent="0.3">
      <c r="A7" t="s">
        <v>12</v>
      </c>
      <c r="B7" s="38"/>
      <c r="C7" s="42">
        <v>3</v>
      </c>
      <c r="D7" s="46">
        <v>770</v>
      </c>
      <c r="E7" s="47">
        <v>100</v>
      </c>
      <c r="F7" s="57">
        <f>$C$4</f>
        <v>1000000000</v>
      </c>
      <c r="G7" s="47">
        <v>170</v>
      </c>
      <c r="H7" s="47">
        <v>40</v>
      </c>
      <c r="I7" s="47">
        <v>330</v>
      </c>
      <c r="J7" s="47">
        <v>630</v>
      </c>
      <c r="K7" s="47">
        <v>260</v>
      </c>
      <c r="L7" s="47">
        <v>70</v>
      </c>
      <c r="M7" s="47">
        <v>160</v>
      </c>
      <c r="N7" s="47">
        <v>50</v>
      </c>
      <c r="O7" s="48">
        <v>70</v>
      </c>
      <c r="T7" s="39">
        <v>3</v>
      </c>
      <c r="U7" t="s">
        <v>12</v>
      </c>
      <c r="V7" s="2">
        <v>-6.5</v>
      </c>
      <c r="W7" s="2">
        <v>-6.7</v>
      </c>
      <c r="X7" s="3">
        <v>-1</v>
      </c>
      <c r="Y7" s="4">
        <v>6.7</v>
      </c>
      <c r="Z7" s="5">
        <v>13.2</v>
      </c>
      <c r="AA7" s="6">
        <v>17</v>
      </c>
      <c r="AB7" s="6">
        <v>19.2</v>
      </c>
      <c r="AC7" s="6">
        <v>17</v>
      </c>
      <c r="AD7" s="5">
        <v>11.3</v>
      </c>
      <c r="AE7" s="4">
        <v>5.6</v>
      </c>
      <c r="AF7" s="3">
        <v>-1.2</v>
      </c>
      <c r="AG7" s="2">
        <v>-5.2</v>
      </c>
    </row>
    <row r="8" spans="1:33" x14ac:dyDescent="0.3">
      <c r="A8" t="s">
        <v>18</v>
      </c>
      <c r="B8" s="38"/>
      <c r="C8" s="42">
        <v>4</v>
      </c>
      <c r="D8" s="46">
        <v>710</v>
      </c>
      <c r="E8" s="47">
        <v>280</v>
      </c>
      <c r="F8" s="47">
        <v>170</v>
      </c>
      <c r="G8" s="57">
        <f>$C$4</f>
        <v>1000000000</v>
      </c>
      <c r="H8" s="47">
        <v>180</v>
      </c>
      <c r="I8" s="47">
        <v>350</v>
      </c>
      <c r="J8" s="47">
        <v>510</v>
      </c>
      <c r="K8" s="47">
        <v>300</v>
      </c>
      <c r="L8" s="47">
        <v>120</v>
      </c>
      <c r="M8" s="47">
        <v>340</v>
      </c>
      <c r="N8" s="47">
        <v>220</v>
      </c>
      <c r="O8" s="48">
        <v>250</v>
      </c>
      <c r="T8" s="39">
        <v>4</v>
      </c>
      <c r="U8" t="s">
        <v>18</v>
      </c>
      <c r="V8" s="9">
        <v>-10.1</v>
      </c>
      <c r="W8" s="9">
        <v>-9.6999999999999993</v>
      </c>
      <c r="X8" s="2">
        <v>-5.5</v>
      </c>
      <c r="Y8" s="3">
        <v>-0.7</v>
      </c>
      <c r="Z8" s="11">
        <v>4</v>
      </c>
      <c r="AA8" s="12">
        <v>9.1999999999999993</v>
      </c>
      <c r="AB8" s="5">
        <v>12.8</v>
      </c>
      <c r="AC8" s="5">
        <v>11.1</v>
      </c>
      <c r="AD8" s="4">
        <v>7</v>
      </c>
      <c r="AE8" s="11">
        <v>1.5</v>
      </c>
      <c r="AF8" s="2">
        <v>-4.8</v>
      </c>
      <c r="AG8" s="9">
        <v>-8.1999999999999993</v>
      </c>
    </row>
    <row r="9" spans="1:33" ht="14.4" customHeight="1" x14ac:dyDescent="0.3">
      <c r="A9" t="s">
        <v>14</v>
      </c>
      <c r="B9" s="38"/>
      <c r="C9" s="42">
        <v>5</v>
      </c>
      <c r="D9" s="46">
        <v>720</v>
      </c>
      <c r="E9" s="47">
        <v>100</v>
      </c>
      <c r="F9" s="47">
        <v>40</v>
      </c>
      <c r="G9" s="47">
        <v>180</v>
      </c>
      <c r="H9" s="57">
        <f>$C$4</f>
        <v>1000000000</v>
      </c>
      <c r="I9" s="47">
        <v>290</v>
      </c>
      <c r="J9" s="47">
        <v>600</v>
      </c>
      <c r="K9" s="47">
        <v>220</v>
      </c>
      <c r="L9" s="47">
        <v>100</v>
      </c>
      <c r="M9" s="47">
        <v>170</v>
      </c>
      <c r="N9" s="47">
        <v>50</v>
      </c>
      <c r="O9" s="48">
        <v>70</v>
      </c>
      <c r="T9" s="39">
        <v>5</v>
      </c>
      <c r="U9" t="s">
        <v>14</v>
      </c>
      <c r="V9" s="9">
        <v>-8.9</v>
      </c>
      <c r="W9" s="9">
        <v>-8.8000000000000007</v>
      </c>
      <c r="X9" s="8">
        <v>-2.6</v>
      </c>
      <c r="Y9" s="4">
        <v>6.1</v>
      </c>
      <c r="Z9" s="5">
        <v>12.9</v>
      </c>
      <c r="AA9" s="6">
        <v>17.2</v>
      </c>
      <c r="AB9" s="6">
        <v>19.399999999999999</v>
      </c>
      <c r="AC9" s="6">
        <v>16.899999999999999</v>
      </c>
      <c r="AD9" s="5">
        <v>11.1</v>
      </c>
      <c r="AE9" s="4">
        <v>4.7</v>
      </c>
      <c r="AF9" s="8">
        <v>-2.8</v>
      </c>
      <c r="AG9" s="2">
        <v>-7.3</v>
      </c>
    </row>
    <row r="10" spans="1:33" ht="14.4" customHeight="1" x14ac:dyDescent="0.3">
      <c r="A10" t="s">
        <v>15</v>
      </c>
      <c r="B10" s="38"/>
      <c r="C10" s="42">
        <v>6</v>
      </c>
      <c r="D10" s="46">
        <v>440</v>
      </c>
      <c r="E10" s="47">
        <v>320</v>
      </c>
      <c r="F10" s="47">
        <v>330</v>
      </c>
      <c r="G10" s="47">
        <v>350</v>
      </c>
      <c r="H10" s="47">
        <v>290</v>
      </c>
      <c r="I10" s="57">
        <f>$C$4</f>
        <v>1000000000</v>
      </c>
      <c r="J10" s="47">
        <v>400</v>
      </c>
      <c r="K10" s="47">
        <v>70</v>
      </c>
      <c r="L10" s="47">
        <v>370</v>
      </c>
      <c r="M10" s="47">
        <v>390</v>
      </c>
      <c r="N10" s="47">
        <v>320</v>
      </c>
      <c r="O10" s="48">
        <v>330</v>
      </c>
      <c r="T10" s="39">
        <v>6</v>
      </c>
      <c r="U10" t="s">
        <v>15</v>
      </c>
      <c r="V10" s="10">
        <v>-16.5</v>
      </c>
      <c r="W10" s="10">
        <v>-14.8</v>
      </c>
      <c r="X10" s="9">
        <v>-7.6</v>
      </c>
      <c r="Y10" s="11">
        <v>2.2999999999999998</v>
      </c>
      <c r="Z10" s="5">
        <v>11.8</v>
      </c>
      <c r="AA10" s="6">
        <v>17.100000000000001</v>
      </c>
      <c r="AB10" s="6">
        <v>19.399999999999999</v>
      </c>
      <c r="AC10" s="6">
        <v>16.600000000000001</v>
      </c>
      <c r="AD10" s="12">
        <v>10.199999999999999</v>
      </c>
      <c r="AE10" s="11">
        <v>3.1</v>
      </c>
      <c r="AF10" s="2">
        <v>-6.9</v>
      </c>
      <c r="AG10" s="10">
        <v>-14</v>
      </c>
    </row>
    <row r="11" spans="1:33" ht="14.4" customHeight="1" x14ac:dyDescent="0.3">
      <c r="A11" t="s">
        <v>21</v>
      </c>
      <c r="B11" s="38"/>
      <c r="C11" s="42">
        <v>7</v>
      </c>
      <c r="D11" s="46">
        <v>280</v>
      </c>
      <c r="E11" s="47">
        <v>680</v>
      </c>
      <c r="F11" s="47">
        <v>630</v>
      </c>
      <c r="G11" s="47">
        <v>510</v>
      </c>
      <c r="H11" s="47">
        <v>600</v>
      </c>
      <c r="I11" s="47">
        <v>400</v>
      </c>
      <c r="J11" s="57">
        <f>$C$4</f>
        <v>1000000000</v>
      </c>
      <c r="K11" s="47">
        <v>460</v>
      </c>
      <c r="L11" s="47">
        <v>620</v>
      </c>
      <c r="M11" s="47">
        <v>760</v>
      </c>
      <c r="N11" s="47">
        <v>650</v>
      </c>
      <c r="O11" s="48">
        <v>670</v>
      </c>
      <c r="T11" s="39">
        <v>7</v>
      </c>
      <c r="U11" t="s">
        <v>21</v>
      </c>
      <c r="V11" s="16">
        <v>-46.4</v>
      </c>
      <c r="W11" s="17">
        <v>-42</v>
      </c>
      <c r="X11" s="18">
        <v>-31.2</v>
      </c>
      <c r="Y11" s="10">
        <v>-13.6</v>
      </c>
      <c r="Z11" s="11">
        <v>2.7</v>
      </c>
      <c r="AA11" s="5">
        <v>12.6</v>
      </c>
      <c r="AB11" s="7">
        <v>14.9</v>
      </c>
      <c r="AC11" s="12">
        <v>10.3</v>
      </c>
      <c r="AD11" s="11">
        <v>2.2999999999999998</v>
      </c>
      <c r="AE11" s="10">
        <v>-14.8</v>
      </c>
      <c r="AF11" s="19">
        <v>-35.200000000000003</v>
      </c>
      <c r="AG11" s="16">
        <v>-45.5</v>
      </c>
    </row>
    <row r="12" spans="1:33" x14ac:dyDescent="0.3">
      <c r="A12" t="s">
        <v>19</v>
      </c>
      <c r="B12" s="38"/>
      <c r="C12" s="42">
        <v>8</v>
      </c>
      <c r="D12" s="46">
        <v>520</v>
      </c>
      <c r="E12" s="47">
        <v>250</v>
      </c>
      <c r="F12" s="47">
        <v>260</v>
      </c>
      <c r="G12" s="47">
        <v>300</v>
      </c>
      <c r="H12" s="47">
        <v>220</v>
      </c>
      <c r="I12" s="47">
        <v>70</v>
      </c>
      <c r="J12" s="47">
        <v>460</v>
      </c>
      <c r="K12" s="57">
        <f>$C$4</f>
        <v>1000000000</v>
      </c>
      <c r="L12" s="47">
        <v>310</v>
      </c>
      <c r="M12" s="47">
        <v>320</v>
      </c>
      <c r="N12" s="47">
        <v>250</v>
      </c>
      <c r="O12" s="48">
        <v>250</v>
      </c>
      <c r="T12" s="39">
        <v>8</v>
      </c>
      <c r="U12" t="s">
        <v>19</v>
      </c>
      <c r="V12" s="9">
        <v>-10.3</v>
      </c>
      <c r="W12" s="9">
        <v>-10</v>
      </c>
      <c r="X12" s="2">
        <v>-7.3</v>
      </c>
      <c r="Y12" s="11">
        <v>3.7</v>
      </c>
      <c r="Z12" s="5">
        <v>12.5</v>
      </c>
      <c r="AA12" s="6">
        <v>18</v>
      </c>
      <c r="AB12" s="14">
        <v>19.600000000000001</v>
      </c>
      <c r="AC12" s="6">
        <v>16.899999999999999</v>
      </c>
      <c r="AD12" s="12">
        <v>10.4</v>
      </c>
      <c r="AE12" s="11">
        <v>3.5</v>
      </c>
      <c r="AF12" s="2">
        <v>-7.3</v>
      </c>
      <c r="AG12" s="13">
        <v>-10.8</v>
      </c>
    </row>
    <row r="13" spans="1:33" x14ac:dyDescent="0.3">
      <c r="A13" t="s">
        <v>13</v>
      </c>
      <c r="B13" s="38"/>
      <c r="C13" s="42">
        <v>9</v>
      </c>
      <c r="D13" s="46">
        <v>780</v>
      </c>
      <c r="E13" s="47">
        <v>180</v>
      </c>
      <c r="F13" s="47">
        <v>70</v>
      </c>
      <c r="G13" s="47">
        <v>120</v>
      </c>
      <c r="H13" s="47">
        <v>100</v>
      </c>
      <c r="I13" s="47">
        <v>370</v>
      </c>
      <c r="J13" s="47">
        <v>620</v>
      </c>
      <c r="K13" s="47">
        <v>310</v>
      </c>
      <c r="L13" s="57">
        <f>$C$4</f>
        <v>1000000000</v>
      </c>
      <c r="M13" s="47">
        <v>230</v>
      </c>
      <c r="N13" s="47">
        <v>120</v>
      </c>
      <c r="O13" s="48">
        <v>150</v>
      </c>
      <c r="T13" s="39">
        <v>9</v>
      </c>
      <c r="U13" t="s">
        <v>13</v>
      </c>
      <c r="V13" s="2">
        <v>-5.5</v>
      </c>
      <c r="W13" s="2">
        <v>-5.8</v>
      </c>
      <c r="X13" s="3">
        <v>-1.3</v>
      </c>
      <c r="Y13" s="4">
        <v>5.0999999999999996</v>
      </c>
      <c r="Z13" s="5">
        <v>11.3</v>
      </c>
      <c r="AA13" s="7">
        <v>15.7</v>
      </c>
      <c r="AB13" s="6">
        <v>18.8</v>
      </c>
      <c r="AC13" s="6">
        <v>16.899999999999999</v>
      </c>
      <c r="AD13" s="5">
        <v>11.6</v>
      </c>
      <c r="AE13" s="4">
        <v>6.2</v>
      </c>
      <c r="AF13" s="3">
        <v>0.1</v>
      </c>
      <c r="AG13" s="8">
        <v>-3.7</v>
      </c>
    </row>
    <row r="14" spans="1:33" x14ac:dyDescent="0.3">
      <c r="A14" t="s">
        <v>17</v>
      </c>
      <c r="B14" s="38"/>
      <c r="C14" s="42">
        <v>10</v>
      </c>
      <c r="D14" s="46">
        <v>840</v>
      </c>
      <c r="E14" s="47">
        <v>80</v>
      </c>
      <c r="F14" s="47">
        <v>160</v>
      </c>
      <c r="G14" s="47">
        <v>340</v>
      </c>
      <c r="H14" s="47">
        <v>170</v>
      </c>
      <c r="I14" s="47">
        <v>390</v>
      </c>
      <c r="J14" s="47">
        <v>760</v>
      </c>
      <c r="K14" s="47">
        <v>320</v>
      </c>
      <c r="L14" s="47">
        <v>230</v>
      </c>
      <c r="M14" s="57">
        <f>$C$4</f>
        <v>1000000000</v>
      </c>
      <c r="N14" s="47">
        <v>120</v>
      </c>
      <c r="O14" s="48">
        <v>90</v>
      </c>
      <c r="T14" s="39">
        <v>10</v>
      </c>
      <c r="U14" t="s">
        <v>17</v>
      </c>
      <c r="V14" s="4">
        <v>6.1</v>
      </c>
      <c r="W14" s="4">
        <v>6</v>
      </c>
      <c r="X14" s="12">
        <v>8.1999999999999993</v>
      </c>
      <c r="Y14" s="5">
        <v>12.1</v>
      </c>
      <c r="Z14" s="7">
        <v>16</v>
      </c>
      <c r="AA14" s="14">
        <v>20.2</v>
      </c>
      <c r="AB14" s="15">
        <v>23.2</v>
      </c>
      <c r="AC14" s="15">
        <v>23.6</v>
      </c>
      <c r="AD14" s="14">
        <v>20</v>
      </c>
      <c r="AE14" s="7">
        <v>15.8</v>
      </c>
      <c r="AF14" s="5">
        <v>11.1</v>
      </c>
      <c r="AG14" s="12">
        <v>8.1</v>
      </c>
    </row>
    <row r="15" spans="1:33" x14ac:dyDescent="0.3">
      <c r="A15" t="s">
        <v>23</v>
      </c>
      <c r="B15" s="38"/>
      <c r="C15" s="42">
        <v>11</v>
      </c>
      <c r="D15" s="46">
        <v>760</v>
      </c>
      <c r="E15" s="47">
        <v>50</v>
      </c>
      <c r="F15" s="47">
        <v>50</v>
      </c>
      <c r="G15" s="47">
        <v>220</v>
      </c>
      <c r="H15" s="47">
        <v>50</v>
      </c>
      <c r="I15" s="47">
        <v>320</v>
      </c>
      <c r="J15" s="47">
        <v>650</v>
      </c>
      <c r="K15" s="47">
        <v>250</v>
      </c>
      <c r="L15" s="47">
        <v>120</v>
      </c>
      <c r="M15" s="47">
        <v>120</v>
      </c>
      <c r="N15" s="57">
        <f>$C$4</f>
        <v>1000000000</v>
      </c>
      <c r="O15" s="48">
        <v>20</v>
      </c>
      <c r="T15" s="39">
        <v>11</v>
      </c>
      <c r="U15" t="s">
        <v>23</v>
      </c>
      <c r="V15" s="2">
        <v>-7.5</v>
      </c>
      <c r="W15" s="9">
        <v>-7.9</v>
      </c>
      <c r="X15" s="8">
        <v>-2.4</v>
      </c>
      <c r="Y15" s="12">
        <v>7.5</v>
      </c>
      <c r="Z15" s="7">
        <v>14.5</v>
      </c>
      <c r="AA15" s="6">
        <v>18.399999999999999</v>
      </c>
      <c r="AB15" s="14">
        <v>20.399999999999999</v>
      </c>
      <c r="AC15" s="6">
        <v>18.7</v>
      </c>
      <c r="AD15" s="5">
        <v>12.7</v>
      </c>
      <c r="AE15" s="4">
        <v>6.1</v>
      </c>
      <c r="AF15" s="3">
        <v>-1.4</v>
      </c>
      <c r="AG15" s="2">
        <v>-6.3</v>
      </c>
    </row>
    <row r="16" spans="1:33" x14ac:dyDescent="0.3">
      <c r="A16" t="s">
        <v>22</v>
      </c>
      <c r="B16" s="38"/>
      <c r="C16" s="42">
        <v>12</v>
      </c>
      <c r="D16" s="49">
        <v>770</v>
      </c>
      <c r="E16" s="50">
        <v>30</v>
      </c>
      <c r="F16" s="50">
        <v>70</v>
      </c>
      <c r="G16" s="50">
        <v>250</v>
      </c>
      <c r="H16" s="50">
        <v>70</v>
      </c>
      <c r="I16" s="50">
        <v>330</v>
      </c>
      <c r="J16" s="50">
        <v>670</v>
      </c>
      <c r="K16" s="50">
        <v>250</v>
      </c>
      <c r="L16" s="50">
        <v>150</v>
      </c>
      <c r="M16" s="50">
        <v>90</v>
      </c>
      <c r="N16" s="50">
        <v>20</v>
      </c>
      <c r="O16" s="58">
        <f>$C$4</f>
        <v>1000000000</v>
      </c>
      <c r="T16" s="39">
        <v>12</v>
      </c>
      <c r="U16" t="s">
        <v>22</v>
      </c>
      <c r="V16" s="2">
        <v>-6.6</v>
      </c>
      <c r="W16" s="2">
        <v>-7</v>
      </c>
      <c r="X16" s="8">
        <v>-1.6</v>
      </c>
      <c r="Y16" s="12">
        <v>8.3000000000000007</v>
      </c>
      <c r="Z16" s="7">
        <v>15.3</v>
      </c>
      <c r="AA16" s="6">
        <v>19.399999999999999</v>
      </c>
      <c r="AB16" s="14">
        <v>21.4</v>
      </c>
      <c r="AC16" s="14">
        <v>20.100000000000001</v>
      </c>
      <c r="AD16" s="7">
        <v>14</v>
      </c>
      <c r="AE16" s="4">
        <v>7.1</v>
      </c>
      <c r="AF16" s="3">
        <v>-0.3</v>
      </c>
      <c r="AG16" s="2">
        <v>-5.3</v>
      </c>
    </row>
    <row r="17" spans="1:19" x14ac:dyDescent="0.3">
      <c r="B17" s="67" t="s">
        <v>78</v>
      </c>
      <c r="C17" s="6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</row>
    <row r="18" spans="1:19" x14ac:dyDescent="0.3">
      <c r="A18" s="160">
        <v>1</v>
      </c>
      <c r="B18" s="71" t="s">
        <v>79</v>
      </c>
      <c r="C18" s="72">
        <v>7</v>
      </c>
      <c r="D18" s="44">
        <f>IF(D17&gt;0, $C$4, INDEX($D$5:$O$16,$C18,D$4))</f>
        <v>280</v>
      </c>
      <c r="E18" s="44">
        <f t="shared" ref="E18:O18" si="0">IF(E17&gt;0, $C$4, INDEX($D$5:$O$16,$C18,E$4))</f>
        <v>680</v>
      </c>
      <c r="F18" s="44">
        <f t="shared" si="0"/>
        <v>630</v>
      </c>
      <c r="G18" s="44">
        <f t="shared" si="0"/>
        <v>510</v>
      </c>
      <c r="H18" s="44">
        <f t="shared" si="0"/>
        <v>600</v>
      </c>
      <c r="I18" s="44">
        <f t="shared" si="0"/>
        <v>400</v>
      </c>
      <c r="J18" s="44">
        <f t="shared" si="0"/>
        <v>1000000000</v>
      </c>
      <c r="K18" s="44">
        <f t="shared" si="0"/>
        <v>460</v>
      </c>
      <c r="L18" s="44">
        <f t="shared" si="0"/>
        <v>620</v>
      </c>
      <c r="M18" s="44">
        <f t="shared" si="0"/>
        <v>760</v>
      </c>
      <c r="N18" s="44">
        <f t="shared" si="0"/>
        <v>650</v>
      </c>
      <c r="O18" s="45">
        <f t="shared" si="0"/>
        <v>670</v>
      </c>
      <c r="P18" s="68" t="s">
        <v>86</v>
      </c>
      <c r="Q18" s="105">
        <f>MIN(D18:O18)</f>
        <v>280</v>
      </c>
      <c r="R18" s="69" t="s">
        <v>73</v>
      </c>
      <c r="S18" s="106">
        <f>MATCH(Q18, D18:O18, 0)</f>
        <v>1</v>
      </c>
    </row>
    <row r="19" spans="1:19" x14ac:dyDescent="0.3">
      <c r="A19" s="161"/>
      <c r="B19" s="67" t="str">
        <f>$B$17</f>
        <v>флаги</v>
      </c>
      <c r="C19" s="67">
        <f>C17+1</f>
        <v>1</v>
      </c>
      <c r="D19" s="34">
        <f t="shared" ref="D19:O19" si="1">IF(COLUMN()-COLUMN($C$4)=$C18, 1, D17)</f>
        <v>0</v>
      </c>
      <c r="E19" s="34">
        <f t="shared" si="1"/>
        <v>0</v>
      </c>
      <c r="F19" s="34">
        <f t="shared" si="1"/>
        <v>0</v>
      </c>
      <c r="G19" s="34">
        <f t="shared" si="1"/>
        <v>0</v>
      </c>
      <c r="H19" s="34">
        <f t="shared" si="1"/>
        <v>0</v>
      </c>
      <c r="I19" s="34">
        <f t="shared" si="1"/>
        <v>0</v>
      </c>
      <c r="J19" s="34">
        <f t="shared" si="1"/>
        <v>1</v>
      </c>
      <c r="K19" s="34">
        <f t="shared" si="1"/>
        <v>0</v>
      </c>
      <c r="L19" s="34">
        <f t="shared" si="1"/>
        <v>0</v>
      </c>
      <c r="M19" s="34">
        <f t="shared" si="1"/>
        <v>0</v>
      </c>
      <c r="N19" s="34">
        <f t="shared" si="1"/>
        <v>0</v>
      </c>
      <c r="O19" s="34">
        <f t="shared" si="1"/>
        <v>0</v>
      </c>
      <c r="Q19" s="40"/>
      <c r="S19" s="40"/>
    </row>
    <row r="20" spans="1:19" x14ac:dyDescent="0.3">
      <c r="A20" s="160">
        <f>A18+1</f>
        <v>2</v>
      </c>
      <c r="B20" s="71" t="str">
        <f>$B$18</f>
        <v>ГОРОД:</v>
      </c>
      <c r="C20" s="73">
        <f>S18</f>
        <v>1</v>
      </c>
      <c r="D20" s="44">
        <f>IF(D19&gt;0, $C$4, INDEX($D$5:$O$16,$C20,D$4))</f>
        <v>1000000000</v>
      </c>
      <c r="E20" s="44">
        <f t="shared" ref="E20:O20" si="2">IF(E19&gt;0, $C$4, INDEX($D$5:$O$16,$C20,E$4))</f>
        <v>770</v>
      </c>
      <c r="F20" s="44">
        <f t="shared" si="2"/>
        <v>770</v>
      </c>
      <c r="G20" s="44">
        <f t="shared" si="2"/>
        <v>710</v>
      </c>
      <c r="H20" s="44">
        <f t="shared" si="2"/>
        <v>720</v>
      </c>
      <c r="I20" s="44">
        <f t="shared" si="2"/>
        <v>440</v>
      </c>
      <c r="J20" s="44">
        <f t="shared" si="2"/>
        <v>1000000000</v>
      </c>
      <c r="K20" s="44">
        <f t="shared" si="2"/>
        <v>520</v>
      </c>
      <c r="L20" s="44">
        <f t="shared" si="2"/>
        <v>780</v>
      </c>
      <c r="M20" s="44">
        <f t="shared" si="2"/>
        <v>840</v>
      </c>
      <c r="N20" s="44">
        <f t="shared" si="2"/>
        <v>760</v>
      </c>
      <c r="O20" s="45">
        <f t="shared" si="2"/>
        <v>770</v>
      </c>
      <c r="P20" s="68" t="str">
        <f>$P$18</f>
        <v>мин</v>
      </c>
      <c r="Q20" s="105">
        <f>MIN(D20:O20)</f>
        <v>440</v>
      </c>
      <c r="R20" s="69" t="str">
        <f>$R$18</f>
        <v>номер</v>
      </c>
      <c r="S20" s="106">
        <f>MATCH(Q20, D20:O20, 0)</f>
        <v>6</v>
      </c>
    </row>
    <row r="21" spans="1:19" x14ac:dyDescent="0.3">
      <c r="A21" s="161"/>
      <c r="B21" s="67" t="str">
        <f>$B$17</f>
        <v>флаги</v>
      </c>
      <c r="C21" s="67">
        <f>C19+1</f>
        <v>2</v>
      </c>
      <c r="D21" s="34">
        <f t="shared" ref="D21:O21" si="3">IF(COLUMN()-COLUMN($C$4)=$C20, 1, D19)</f>
        <v>1</v>
      </c>
      <c r="E21" s="34">
        <f t="shared" si="3"/>
        <v>0</v>
      </c>
      <c r="F21" s="34">
        <f t="shared" si="3"/>
        <v>0</v>
      </c>
      <c r="G21" s="34">
        <f t="shared" si="3"/>
        <v>0</v>
      </c>
      <c r="H21" s="34">
        <f t="shared" si="3"/>
        <v>0</v>
      </c>
      <c r="I21" s="34">
        <f t="shared" si="3"/>
        <v>0</v>
      </c>
      <c r="J21" s="34">
        <f t="shared" si="3"/>
        <v>1</v>
      </c>
      <c r="K21" s="34">
        <f t="shared" si="3"/>
        <v>0</v>
      </c>
      <c r="L21" s="34">
        <f t="shared" si="3"/>
        <v>0</v>
      </c>
      <c r="M21" s="34">
        <f t="shared" si="3"/>
        <v>0</v>
      </c>
      <c r="N21" s="34">
        <f t="shared" si="3"/>
        <v>0</v>
      </c>
      <c r="O21" s="34">
        <f t="shared" si="3"/>
        <v>0</v>
      </c>
      <c r="Q21" s="40"/>
      <c r="S21" s="40"/>
    </row>
    <row r="22" spans="1:19" x14ac:dyDescent="0.3">
      <c r="A22" s="160">
        <f>A20+1</f>
        <v>3</v>
      </c>
      <c r="B22" s="71" t="str">
        <f>$B$18</f>
        <v>ГОРОД:</v>
      </c>
      <c r="C22" s="73">
        <f>S20</f>
        <v>6</v>
      </c>
      <c r="D22" s="44">
        <f>IF(D21&gt;0, $C$4, INDEX($D$5:$O$16,$C22,D$4))</f>
        <v>1000000000</v>
      </c>
      <c r="E22" s="44">
        <f t="shared" ref="E22:O22" si="4">IF(E21&gt;0, $C$4, INDEX($D$5:$O$16,$C22,E$4))</f>
        <v>320</v>
      </c>
      <c r="F22" s="44">
        <f t="shared" si="4"/>
        <v>330</v>
      </c>
      <c r="G22" s="44">
        <f t="shared" si="4"/>
        <v>350</v>
      </c>
      <c r="H22" s="44">
        <f t="shared" si="4"/>
        <v>290</v>
      </c>
      <c r="I22" s="44">
        <f t="shared" si="4"/>
        <v>1000000000</v>
      </c>
      <c r="J22" s="44">
        <f t="shared" si="4"/>
        <v>1000000000</v>
      </c>
      <c r="K22" s="44">
        <f t="shared" si="4"/>
        <v>70</v>
      </c>
      <c r="L22" s="44">
        <f t="shared" si="4"/>
        <v>370</v>
      </c>
      <c r="M22" s="44">
        <f t="shared" si="4"/>
        <v>390</v>
      </c>
      <c r="N22" s="44">
        <f t="shared" si="4"/>
        <v>320</v>
      </c>
      <c r="O22" s="45">
        <f t="shared" si="4"/>
        <v>330</v>
      </c>
      <c r="P22" s="68" t="str">
        <f>$P$18</f>
        <v>мин</v>
      </c>
      <c r="Q22" s="105">
        <f>MIN(D22:O22)</f>
        <v>70</v>
      </c>
      <c r="R22" s="69" t="str">
        <f>$R$18</f>
        <v>номер</v>
      </c>
      <c r="S22" s="106">
        <f>MATCH(Q22, D22:O22, 0)</f>
        <v>8</v>
      </c>
    </row>
    <row r="23" spans="1:19" x14ac:dyDescent="0.3">
      <c r="A23" s="161"/>
      <c r="B23" s="67" t="str">
        <f>$B$17</f>
        <v>флаги</v>
      </c>
      <c r="C23" s="67">
        <f>C21+1</f>
        <v>3</v>
      </c>
      <c r="D23" s="34">
        <f t="shared" ref="D23:O23" si="5">IF(COLUMN()-COLUMN($C$4)=$C22, 1, D21)</f>
        <v>1</v>
      </c>
      <c r="E23" s="34">
        <f t="shared" si="5"/>
        <v>0</v>
      </c>
      <c r="F23" s="34">
        <f t="shared" si="5"/>
        <v>0</v>
      </c>
      <c r="G23" s="34">
        <f t="shared" si="5"/>
        <v>0</v>
      </c>
      <c r="H23" s="34">
        <f t="shared" si="5"/>
        <v>0</v>
      </c>
      <c r="I23" s="34">
        <f t="shared" si="5"/>
        <v>1</v>
      </c>
      <c r="J23" s="34">
        <f t="shared" si="5"/>
        <v>1</v>
      </c>
      <c r="K23" s="34">
        <f t="shared" si="5"/>
        <v>0</v>
      </c>
      <c r="L23" s="34">
        <f t="shared" si="5"/>
        <v>0</v>
      </c>
      <c r="M23" s="34">
        <f t="shared" si="5"/>
        <v>0</v>
      </c>
      <c r="N23" s="34">
        <f t="shared" si="5"/>
        <v>0</v>
      </c>
      <c r="O23" s="34">
        <f t="shared" si="5"/>
        <v>0</v>
      </c>
      <c r="Q23" s="40"/>
      <c r="S23" s="40"/>
    </row>
    <row r="24" spans="1:19" x14ac:dyDescent="0.3">
      <c r="A24" s="160">
        <f>A22+1</f>
        <v>4</v>
      </c>
      <c r="B24" s="71" t="str">
        <f>$B$18</f>
        <v>ГОРОД:</v>
      </c>
      <c r="C24" s="73">
        <f>S22</f>
        <v>8</v>
      </c>
      <c r="D24" s="44">
        <f>IF(D23&gt;0, $C$4, INDEX($D$5:$O$16,$C24,D$4))</f>
        <v>1000000000</v>
      </c>
      <c r="E24" s="44">
        <f t="shared" ref="E24:O24" si="6">IF(E23&gt;0, $C$4, INDEX($D$5:$O$16,$C24,E$4))</f>
        <v>250</v>
      </c>
      <c r="F24" s="44">
        <f t="shared" si="6"/>
        <v>260</v>
      </c>
      <c r="G24" s="44">
        <f t="shared" si="6"/>
        <v>300</v>
      </c>
      <c r="H24" s="44">
        <f t="shared" si="6"/>
        <v>220</v>
      </c>
      <c r="I24" s="44">
        <f t="shared" si="6"/>
        <v>1000000000</v>
      </c>
      <c r="J24" s="44">
        <f t="shared" si="6"/>
        <v>1000000000</v>
      </c>
      <c r="K24" s="44">
        <f t="shared" si="6"/>
        <v>1000000000</v>
      </c>
      <c r="L24" s="44">
        <f t="shared" si="6"/>
        <v>310</v>
      </c>
      <c r="M24" s="44">
        <f t="shared" si="6"/>
        <v>320</v>
      </c>
      <c r="N24" s="44">
        <f t="shared" si="6"/>
        <v>250</v>
      </c>
      <c r="O24" s="45">
        <f t="shared" si="6"/>
        <v>250</v>
      </c>
      <c r="P24" s="68" t="str">
        <f>$P$18</f>
        <v>мин</v>
      </c>
      <c r="Q24" s="105">
        <f>MIN(D24:O24)</f>
        <v>220</v>
      </c>
      <c r="R24" s="69" t="str">
        <f>$R$18</f>
        <v>номер</v>
      </c>
      <c r="S24" s="106">
        <f>MATCH(Q24, D24:O24, 0)</f>
        <v>5</v>
      </c>
    </row>
    <row r="25" spans="1:19" x14ac:dyDescent="0.3">
      <c r="A25" s="161"/>
      <c r="B25" s="67" t="str">
        <f>$B$17</f>
        <v>флаги</v>
      </c>
      <c r="C25" s="67">
        <f>C23+1</f>
        <v>4</v>
      </c>
      <c r="D25" s="34">
        <f t="shared" ref="D25:O25" si="7">IF(COLUMN()-COLUMN($C$4)=$C24, 1, D23)</f>
        <v>1</v>
      </c>
      <c r="E25" s="34">
        <f t="shared" si="7"/>
        <v>0</v>
      </c>
      <c r="F25" s="34">
        <f t="shared" si="7"/>
        <v>0</v>
      </c>
      <c r="G25" s="34">
        <f t="shared" si="7"/>
        <v>0</v>
      </c>
      <c r="H25" s="34">
        <f t="shared" si="7"/>
        <v>0</v>
      </c>
      <c r="I25" s="34">
        <f t="shared" si="7"/>
        <v>1</v>
      </c>
      <c r="J25" s="34">
        <f t="shared" si="7"/>
        <v>1</v>
      </c>
      <c r="K25" s="34">
        <f t="shared" si="7"/>
        <v>1</v>
      </c>
      <c r="L25" s="34">
        <f t="shared" si="7"/>
        <v>0</v>
      </c>
      <c r="M25" s="34">
        <f t="shared" si="7"/>
        <v>0</v>
      </c>
      <c r="N25" s="34">
        <f t="shared" si="7"/>
        <v>0</v>
      </c>
      <c r="O25" s="34">
        <f t="shared" si="7"/>
        <v>0</v>
      </c>
      <c r="Q25" s="40"/>
      <c r="S25" s="40"/>
    </row>
    <row r="26" spans="1:19" x14ac:dyDescent="0.3">
      <c r="A26" s="160">
        <f>A24+1</f>
        <v>5</v>
      </c>
      <c r="B26" s="71" t="str">
        <f>$B$18</f>
        <v>ГОРОД:</v>
      </c>
      <c r="C26" s="73">
        <f>S24</f>
        <v>5</v>
      </c>
      <c r="D26" s="44">
        <f>IF(D25&gt;0, $C$4, INDEX($D$5:$O$16,$C26,D$4))</f>
        <v>1000000000</v>
      </c>
      <c r="E26" s="44">
        <f t="shared" ref="E26:O26" si="8">IF(E25&gt;0, $C$4, INDEX($D$5:$O$16,$C26,E$4))</f>
        <v>100</v>
      </c>
      <c r="F26" s="44">
        <f t="shared" si="8"/>
        <v>40</v>
      </c>
      <c r="G26" s="44">
        <f t="shared" si="8"/>
        <v>180</v>
      </c>
      <c r="H26" s="44">
        <f t="shared" si="8"/>
        <v>1000000000</v>
      </c>
      <c r="I26" s="44">
        <f t="shared" si="8"/>
        <v>1000000000</v>
      </c>
      <c r="J26" s="44">
        <f t="shared" si="8"/>
        <v>1000000000</v>
      </c>
      <c r="K26" s="44">
        <f t="shared" si="8"/>
        <v>1000000000</v>
      </c>
      <c r="L26" s="44">
        <f t="shared" si="8"/>
        <v>100</v>
      </c>
      <c r="M26" s="44">
        <f t="shared" si="8"/>
        <v>170</v>
      </c>
      <c r="N26" s="44">
        <f t="shared" si="8"/>
        <v>50</v>
      </c>
      <c r="O26" s="45">
        <f t="shared" si="8"/>
        <v>70</v>
      </c>
      <c r="P26" s="68" t="str">
        <f>$P$18</f>
        <v>мин</v>
      </c>
      <c r="Q26" s="105">
        <f>MIN(D26:O26)</f>
        <v>40</v>
      </c>
      <c r="R26" s="69" t="str">
        <f>$R$18</f>
        <v>номер</v>
      </c>
      <c r="S26" s="106">
        <f>MATCH(Q26, D26:O26, 0)</f>
        <v>3</v>
      </c>
    </row>
    <row r="27" spans="1:19" x14ac:dyDescent="0.3">
      <c r="A27" s="161"/>
      <c r="B27" s="67" t="str">
        <f>$B$17</f>
        <v>флаги</v>
      </c>
      <c r="C27" s="67">
        <f>C25+1</f>
        <v>5</v>
      </c>
      <c r="D27" s="34">
        <f t="shared" ref="D27:O27" si="9">IF(COLUMN()-COLUMN($C$4)=$C26, 1, D25)</f>
        <v>1</v>
      </c>
      <c r="E27" s="34">
        <f t="shared" si="9"/>
        <v>0</v>
      </c>
      <c r="F27" s="34">
        <f t="shared" si="9"/>
        <v>0</v>
      </c>
      <c r="G27" s="34">
        <f t="shared" si="9"/>
        <v>0</v>
      </c>
      <c r="H27" s="34">
        <f t="shared" si="9"/>
        <v>1</v>
      </c>
      <c r="I27" s="34">
        <f t="shared" si="9"/>
        <v>1</v>
      </c>
      <c r="J27" s="34">
        <f t="shared" si="9"/>
        <v>1</v>
      </c>
      <c r="K27" s="34">
        <f t="shared" si="9"/>
        <v>1</v>
      </c>
      <c r="L27" s="34">
        <f t="shared" si="9"/>
        <v>0</v>
      </c>
      <c r="M27" s="34">
        <f t="shared" si="9"/>
        <v>0</v>
      </c>
      <c r="N27" s="34">
        <f t="shared" si="9"/>
        <v>0</v>
      </c>
      <c r="O27" s="34">
        <f t="shared" si="9"/>
        <v>0</v>
      </c>
      <c r="Q27" s="40"/>
      <c r="S27" s="40"/>
    </row>
    <row r="28" spans="1:19" x14ac:dyDescent="0.3">
      <c r="A28" s="160">
        <f>A26+1</f>
        <v>6</v>
      </c>
      <c r="B28" s="71" t="str">
        <f>$B$18</f>
        <v>ГОРОД:</v>
      </c>
      <c r="C28" s="73">
        <f>S26</f>
        <v>3</v>
      </c>
      <c r="D28" s="44">
        <f>IF(D27&gt;0, $C$4, INDEX($D$5:$O$16,$C28,D$4))</f>
        <v>1000000000</v>
      </c>
      <c r="E28" s="44">
        <f t="shared" ref="E28:O28" si="10">IF(E27&gt;0, $C$4, INDEX($D$5:$O$16,$C28,E$4))</f>
        <v>100</v>
      </c>
      <c r="F28" s="44">
        <f t="shared" si="10"/>
        <v>1000000000</v>
      </c>
      <c r="G28" s="44">
        <f t="shared" si="10"/>
        <v>170</v>
      </c>
      <c r="H28" s="44">
        <f t="shared" si="10"/>
        <v>1000000000</v>
      </c>
      <c r="I28" s="44">
        <f t="shared" si="10"/>
        <v>1000000000</v>
      </c>
      <c r="J28" s="44">
        <f t="shared" si="10"/>
        <v>1000000000</v>
      </c>
      <c r="K28" s="44">
        <f t="shared" si="10"/>
        <v>1000000000</v>
      </c>
      <c r="L28" s="44">
        <f t="shared" si="10"/>
        <v>70</v>
      </c>
      <c r="M28" s="44">
        <f t="shared" si="10"/>
        <v>160</v>
      </c>
      <c r="N28" s="44">
        <f t="shared" si="10"/>
        <v>50</v>
      </c>
      <c r="O28" s="45">
        <f t="shared" si="10"/>
        <v>70</v>
      </c>
      <c r="P28" s="68" t="str">
        <f>$P$18</f>
        <v>мин</v>
      </c>
      <c r="Q28" s="105">
        <f>MIN(D28:O28)</f>
        <v>50</v>
      </c>
      <c r="R28" s="69" t="str">
        <f>$R$18</f>
        <v>номер</v>
      </c>
      <c r="S28" s="106">
        <f>MATCH(Q28, D28:O28, 0)</f>
        <v>11</v>
      </c>
    </row>
    <row r="29" spans="1:19" x14ac:dyDescent="0.3">
      <c r="A29" s="161"/>
      <c r="B29" s="67" t="str">
        <f>$B$17</f>
        <v>флаги</v>
      </c>
      <c r="C29" s="67">
        <f>C27+1</f>
        <v>6</v>
      </c>
      <c r="D29" s="34">
        <f t="shared" ref="D29:O29" si="11">IF(COLUMN()-COLUMN($C$4)=$C28, 1, D27)</f>
        <v>1</v>
      </c>
      <c r="E29" s="34">
        <f t="shared" si="11"/>
        <v>0</v>
      </c>
      <c r="F29" s="34">
        <f t="shared" si="11"/>
        <v>1</v>
      </c>
      <c r="G29" s="34">
        <f t="shared" si="11"/>
        <v>0</v>
      </c>
      <c r="H29" s="34">
        <f t="shared" si="11"/>
        <v>1</v>
      </c>
      <c r="I29" s="34">
        <f t="shared" si="11"/>
        <v>1</v>
      </c>
      <c r="J29" s="34">
        <f t="shared" si="11"/>
        <v>1</v>
      </c>
      <c r="K29" s="34">
        <f t="shared" si="11"/>
        <v>1</v>
      </c>
      <c r="L29" s="34">
        <f t="shared" si="11"/>
        <v>0</v>
      </c>
      <c r="M29" s="34">
        <f t="shared" si="11"/>
        <v>0</v>
      </c>
      <c r="N29" s="34">
        <f t="shared" si="11"/>
        <v>0</v>
      </c>
      <c r="O29" s="34">
        <f t="shared" si="11"/>
        <v>0</v>
      </c>
      <c r="Q29" s="40"/>
      <c r="S29" s="40"/>
    </row>
    <row r="30" spans="1:19" x14ac:dyDescent="0.3">
      <c r="A30" s="160">
        <f>A28+1</f>
        <v>7</v>
      </c>
      <c r="B30" s="71" t="str">
        <f>$B$18</f>
        <v>ГОРОД:</v>
      </c>
      <c r="C30" s="73">
        <f>S28</f>
        <v>11</v>
      </c>
      <c r="D30" s="44">
        <f>IF(D29&gt;0, $C$4, INDEX($D$5:$O$16,$C30,D$4))</f>
        <v>1000000000</v>
      </c>
      <c r="E30" s="44">
        <f t="shared" ref="E30:O30" si="12">IF(E29&gt;0, $C$4, INDEX($D$5:$O$16,$C30,E$4))</f>
        <v>50</v>
      </c>
      <c r="F30" s="44">
        <f t="shared" si="12"/>
        <v>1000000000</v>
      </c>
      <c r="G30" s="44">
        <f t="shared" si="12"/>
        <v>220</v>
      </c>
      <c r="H30" s="44">
        <f t="shared" si="12"/>
        <v>1000000000</v>
      </c>
      <c r="I30" s="44">
        <f t="shared" si="12"/>
        <v>1000000000</v>
      </c>
      <c r="J30" s="44">
        <f t="shared" si="12"/>
        <v>1000000000</v>
      </c>
      <c r="K30" s="44">
        <f t="shared" si="12"/>
        <v>1000000000</v>
      </c>
      <c r="L30" s="44">
        <f t="shared" si="12"/>
        <v>120</v>
      </c>
      <c r="M30" s="44">
        <f t="shared" si="12"/>
        <v>120</v>
      </c>
      <c r="N30" s="44">
        <f t="shared" si="12"/>
        <v>1000000000</v>
      </c>
      <c r="O30" s="45">
        <f t="shared" si="12"/>
        <v>20</v>
      </c>
      <c r="P30" s="68" t="str">
        <f>$P$18</f>
        <v>мин</v>
      </c>
      <c r="Q30" s="105">
        <f>MIN(D30:O30)</f>
        <v>20</v>
      </c>
      <c r="R30" s="69" t="str">
        <f>$R$18</f>
        <v>номер</v>
      </c>
      <c r="S30" s="106">
        <f>MATCH(Q30, D30:O30, 0)</f>
        <v>12</v>
      </c>
    </row>
    <row r="31" spans="1:19" x14ac:dyDescent="0.3">
      <c r="A31" s="161"/>
      <c r="B31" s="67" t="str">
        <f>$B$17</f>
        <v>флаги</v>
      </c>
      <c r="C31" s="67">
        <f>C29+1</f>
        <v>7</v>
      </c>
      <c r="D31" s="34">
        <f t="shared" ref="D31:O31" si="13">IF(COLUMN()-COLUMN($C$4)=$C30, 1, D29)</f>
        <v>1</v>
      </c>
      <c r="E31" s="34">
        <f t="shared" si="13"/>
        <v>0</v>
      </c>
      <c r="F31" s="34">
        <f t="shared" si="13"/>
        <v>1</v>
      </c>
      <c r="G31" s="34">
        <f t="shared" si="13"/>
        <v>0</v>
      </c>
      <c r="H31" s="34">
        <f t="shared" si="13"/>
        <v>1</v>
      </c>
      <c r="I31" s="34">
        <f t="shared" si="13"/>
        <v>1</v>
      </c>
      <c r="J31" s="34">
        <f t="shared" si="13"/>
        <v>1</v>
      </c>
      <c r="K31" s="34">
        <f t="shared" si="13"/>
        <v>1</v>
      </c>
      <c r="L31" s="34">
        <f t="shared" si="13"/>
        <v>0</v>
      </c>
      <c r="M31" s="34">
        <f t="shared" si="13"/>
        <v>0</v>
      </c>
      <c r="N31" s="34">
        <f t="shared" si="13"/>
        <v>1</v>
      </c>
      <c r="O31" s="34">
        <f t="shared" si="13"/>
        <v>0</v>
      </c>
      <c r="Q31" s="40"/>
      <c r="S31" s="40"/>
    </row>
    <row r="32" spans="1:19" x14ac:dyDescent="0.3">
      <c r="A32" s="160">
        <f>A30+1</f>
        <v>8</v>
      </c>
      <c r="B32" s="71" t="str">
        <f>$B$18</f>
        <v>ГОРОД:</v>
      </c>
      <c r="C32" s="73">
        <f>S30</f>
        <v>12</v>
      </c>
      <c r="D32" s="44">
        <f>IF(D31&gt;0, $C$4, INDEX($D$5:$O$16,$C32,D$4))</f>
        <v>1000000000</v>
      </c>
      <c r="E32" s="44">
        <f t="shared" ref="E32:O32" si="14">IF(E31&gt;0, $C$4, INDEX($D$5:$O$16,$C32,E$4))</f>
        <v>30</v>
      </c>
      <c r="F32" s="44">
        <f t="shared" si="14"/>
        <v>1000000000</v>
      </c>
      <c r="G32" s="44">
        <f t="shared" si="14"/>
        <v>250</v>
      </c>
      <c r="H32" s="44">
        <f t="shared" si="14"/>
        <v>1000000000</v>
      </c>
      <c r="I32" s="44">
        <f t="shared" si="14"/>
        <v>1000000000</v>
      </c>
      <c r="J32" s="44">
        <f t="shared" si="14"/>
        <v>1000000000</v>
      </c>
      <c r="K32" s="44">
        <f t="shared" si="14"/>
        <v>1000000000</v>
      </c>
      <c r="L32" s="44">
        <f t="shared" si="14"/>
        <v>150</v>
      </c>
      <c r="M32" s="44">
        <f t="shared" si="14"/>
        <v>90</v>
      </c>
      <c r="N32" s="44">
        <f t="shared" si="14"/>
        <v>1000000000</v>
      </c>
      <c r="O32" s="45">
        <f t="shared" si="14"/>
        <v>1000000000</v>
      </c>
      <c r="P32" s="68" t="str">
        <f>$P$18</f>
        <v>мин</v>
      </c>
      <c r="Q32" s="105">
        <f>MIN(D32:O32)</f>
        <v>30</v>
      </c>
      <c r="R32" s="69" t="str">
        <f>$R$18</f>
        <v>номер</v>
      </c>
      <c r="S32" s="106">
        <f>MATCH(Q32, D32:O32, 0)</f>
        <v>2</v>
      </c>
    </row>
    <row r="33" spans="1:19" x14ac:dyDescent="0.3">
      <c r="A33" s="161"/>
      <c r="B33" s="67" t="str">
        <f>$B$17</f>
        <v>флаги</v>
      </c>
      <c r="C33" s="67">
        <f>C31+1</f>
        <v>8</v>
      </c>
      <c r="D33" s="34">
        <f t="shared" ref="D33:O33" si="15">IF(COLUMN()-COLUMN($C$4)=$C32, 1, D31)</f>
        <v>1</v>
      </c>
      <c r="E33" s="34">
        <f t="shared" si="15"/>
        <v>0</v>
      </c>
      <c r="F33" s="34">
        <f t="shared" si="15"/>
        <v>1</v>
      </c>
      <c r="G33" s="34">
        <f t="shared" si="15"/>
        <v>0</v>
      </c>
      <c r="H33" s="34">
        <f t="shared" si="15"/>
        <v>1</v>
      </c>
      <c r="I33" s="34">
        <f t="shared" si="15"/>
        <v>1</v>
      </c>
      <c r="J33" s="34">
        <f t="shared" si="15"/>
        <v>1</v>
      </c>
      <c r="K33" s="34">
        <f t="shared" si="15"/>
        <v>1</v>
      </c>
      <c r="L33" s="34">
        <f t="shared" si="15"/>
        <v>0</v>
      </c>
      <c r="M33" s="34">
        <f t="shared" si="15"/>
        <v>0</v>
      </c>
      <c r="N33" s="34">
        <f t="shared" si="15"/>
        <v>1</v>
      </c>
      <c r="O33" s="34">
        <f t="shared" si="15"/>
        <v>1</v>
      </c>
      <c r="Q33" s="40"/>
      <c r="S33" s="40"/>
    </row>
    <row r="34" spans="1:19" x14ac:dyDescent="0.3">
      <c r="A34" s="160">
        <f>A32+1</f>
        <v>9</v>
      </c>
      <c r="B34" s="71" t="str">
        <f>$B$18</f>
        <v>ГОРОД:</v>
      </c>
      <c r="C34" s="73">
        <f>S32</f>
        <v>2</v>
      </c>
      <c r="D34" s="44">
        <f>IF(D33&gt;0, $C$4, INDEX($D$5:$O$16,$C34,D$4))</f>
        <v>1000000000</v>
      </c>
      <c r="E34" s="44">
        <f t="shared" ref="E34:O34" si="16">IF(E33&gt;0, $C$4, INDEX($D$5:$O$16,$C34,E$4))</f>
        <v>1000000000</v>
      </c>
      <c r="F34" s="44">
        <f t="shared" si="16"/>
        <v>1000000000</v>
      </c>
      <c r="G34" s="44">
        <f t="shared" si="16"/>
        <v>280</v>
      </c>
      <c r="H34" s="44">
        <f t="shared" si="16"/>
        <v>1000000000</v>
      </c>
      <c r="I34" s="44">
        <f t="shared" si="16"/>
        <v>1000000000</v>
      </c>
      <c r="J34" s="44">
        <f t="shared" si="16"/>
        <v>1000000000</v>
      </c>
      <c r="K34" s="44">
        <f t="shared" si="16"/>
        <v>1000000000</v>
      </c>
      <c r="L34" s="44">
        <f t="shared" si="16"/>
        <v>180</v>
      </c>
      <c r="M34" s="44">
        <f t="shared" si="16"/>
        <v>80</v>
      </c>
      <c r="N34" s="44">
        <f t="shared" si="16"/>
        <v>1000000000</v>
      </c>
      <c r="O34" s="45">
        <f t="shared" si="16"/>
        <v>1000000000</v>
      </c>
      <c r="P34" s="68" t="str">
        <f>$P$18</f>
        <v>мин</v>
      </c>
      <c r="Q34" s="105">
        <f>MIN(D34:O34)</f>
        <v>80</v>
      </c>
      <c r="R34" s="69" t="str">
        <f>$R$18</f>
        <v>номер</v>
      </c>
      <c r="S34" s="106">
        <f>MATCH(Q34, D34:O34, 0)</f>
        <v>10</v>
      </c>
    </row>
    <row r="35" spans="1:19" x14ac:dyDescent="0.3">
      <c r="A35" s="161"/>
      <c r="B35" s="67" t="str">
        <f>$B$17</f>
        <v>флаги</v>
      </c>
      <c r="C35" s="67">
        <f>C33+1</f>
        <v>9</v>
      </c>
      <c r="D35" s="34">
        <f t="shared" ref="D35:O35" si="17">IF(COLUMN()-COLUMN($C$4)=$C34, 1, D33)</f>
        <v>1</v>
      </c>
      <c r="E35" s="34">
        <f t="shared" si="17"/>
        <v>1</v>
      </c>
      <c r="F35" s="34">
        <f t="shared" si="17"/>
        <v>1</v>
      </c>
      <c r="G35" s="34">
        <f t="shared" si="17"/>
        <v>0</v>
      </c>
      <c r="H35" s="34">
        <f t="shared" si="17"/>
        <v>1</v>
      </c>
      <c r="I35" s="34">
        <f t="shared" si="17"/>
        <v>1</v>
      </c>
      <c r="J35" s="34">
        <f t="shared" si="17"/>
        <v>1</v>
      </c>
      <c r="K35" s="34">
        <f t="shared" si="17"/>
        <v>1</v>
      </c>
      <c r="L35" s="34">
        <f t="shared" si="17"/>
        <v>0</v>
      </c>
      <c r="M35" s="34">
        <f t="shared" si="17"/>
        <v>0</v>
      </c>
      <c r="N35" s="34">
        <f t="shared" si="17"/>
        <v>1</v>
      </c>
      <c r="O35" s="34">
        <f t="shared" si="17"/>
        <v>1</v>
      </c>
      <c r="Q35" s="40"/>
      <c r="S35" s="40"/>
    </row>
    <row r="36" spans="1:19" x14ac:dyDescent="0.3">
      <c r="A36" s="160">
        <f>A34+1</f>
        <v>10</v>
      </c>
      <c r="B36" s="71" t="str">
        <f>$B$18</f>
        <v>ГОРОД:</v>
      </c>
      <c r="C36" s="73">
        <f>S34</f>
        <v>10</v>
      </c>
      <c r="D36" s="44">
        <f>IF(D35&gt;0, $C$4, INDEX($D$5:$O$16,$C36,D$4))</f>
        <v>1000000000</v>
      </c>
      <c r="E36" s="44">
        <f t="shared" ref="E36:O36" si="18">IF(E35&gt;0, $C$4, INDEX($D$5:$O$16,$C36,E$4))</f>
        <v>1000000000</v>
      </c>
      <c r="F36" s="44">
        <f t="shared" si="18"/>
        <v>1000000000</v>
      </c>
      <c r="G36" s="44">
        <f t="shared" si="18"/>
        <v>340</v>
      </c>
      <c r="H36" s="44">
        <f t="shared" si="18"/>
        <v>1000000000</v>
      </c>
      <c r="I36" s="44">
        <f t="shared" si="18"/>
        <v>1000000000</v>
      </c>
      <c r="J36" s="44">
        <f t="shared" si="18"/>
        <v>1000000000</v>
      </c>
      <c r="K36" s="44">
        <f t="shared" si="18"/>
        <v>1000000000</v>
      </c>
      <c r="L36" s="44">
        <f t="shared" si="18"/>
        <v>230</v>
      </c>
      <c r="M36" s="44">
        <f t="shared" si="18"/>
        <v>1000000000</v>
      </c>
      <c r="N36" s="44">
        <f t="shared" si="18"/>
        <v>1000000000</v>
      </c>
      <c r="O36" s="45">
        <f t="shared" si="18"/>
        <v>1000000000</v>
      </c>
      <c r="P36" s="68" t="str">
        <f>$P$18</f>
        <v>мин</v>
      </c>
      <c r="Q36" s="105">
        <f>MIN(D36:O36)</f>
        <v>230</v>
      </c>
      <c r="R36" s="69" t="str">
        <f>$R$18</f>
        <v>номер</v>
      </c>
      <c r="S36" s="106">
        <f>MATCH(Q36, D36:O36, 0)</f>
        <v>9</v>
      </c>
    </row>
    <row r="37" spans="1:19" x14ac:dyDescent="0.3">
      <c r="A37" s="161"/>
      <c r="B37" s="67" t="str">
        <f>$B$17</f>
        <v>флаги</v>
      </c>
      <c r="C37" s="67">
        <f>C35+1</f>
        <v>10</v>
      </c>
      <c r="D37" s="34">
        <f t="shared" ref="D37:O37" si="19">IF(COLUMN()-COLUMN($C$4)=$C36, 1, D35)</f>
        <v>1</v>
      </c>
      <c r="E37" s="34">
        <f t="shared" si="19"/>
        <v>1</v>
      </c>
      <c r="F37" s="34">
        <f t="shared" si="19"/>
        <v>1</v>
      </c>
      <c r="G37" s="34">
        <f t="shared" si="19"/>
        <v>0</v>
      </c>
      <c r="H37" s="34">
        <f t="shared" si="19"/>
        <v>1</v>
      </c>
      <c r="I37" s="34">
        <f t="shared" si="19"/>
        <v>1</v>
      </c>
      <c r="J37" s="34">
        <f t="shared" si="19"/>
        <v>1</v>
      </c>
      <c r="K37" s="34">
        <f t="shared" si="19"/>
        <v>1</v>
      </c>
      <c r="L37" s="34">
        <f t="shared" si="19"/>
        <v>0</v>
      </c>
      <c r="M37" s="34">
        <f t="shared" si="19"/>
        <v>1</v>
      </c>
      <c r="N37" s="34">
        <f t="shared" si="19"/>
        <v>1</v>
      </c>
      <c r="O37" s="34">
        <f t="shared" si="19"/>
        <v>1</v>
      </c>
      <c r="Q37" s="40"/>
      <c r="S37" s="40"/>
    </row>
    <row r="38" spans="1:19" x14ac:dyDescent="0.3">
      <c r="A38" s="160">
        <f>A36+1</f>
        <v>11</v>
      </c>
      <c r="B38" s="71" t="str">
        <f>$B$18</f>
        <v>ГОРОД:</v>
      </c>
      <c r="C38" s="73">
        <f>S36</f>
        <v>9</v>
      </c>
      <c r="D38" s="44">
        <f>IF(D37&gt;0, $C$4, INDEX($D$5:$O$16,$C38,D$4))</f>
        <v>1000000000</v>
      </c>
      <c r="E38" s="44">
        <f t="shared" ref="E38:O38" si="20">IF(E37&gt;0, $C$4, INDEX($D$5:$O$16,$C38,E$4))</f>
        <v>1000000000</v>
      </c>
      <c r="F38" s="44">
        <f t="shared" si="20"/>
        <v>1000000000</v>
      </c>
      <c r="G38" s="44">
        <f t="shared" si="20"/>
        <v>120</v>
      </c>
      <c r="H38" s="44">
        <f t="shared" si="20"/>
        <v>1000000000</v>
      </c>
      <c r="I38" s="44">
        <f t="shared" si="20"/>
        <v>1000000000</v>
      </c>
      <c r="J38" s="44">
        <f t="shared" si="20"/>
        <v>1000000000</v>
      </c>
      <c r="K38" s="44">
        <f t="shared" si="20"/>
        <v>1000000000</v>
      </c>
      <c r="L38" s="44">
        <f t="shared" si="20"/>
        <v>1000000000</v>
      </c>
      <c r="M38" s="44">
        <f t="shared" si="20"/>
        <v>1000000000</v>
      </c>
      <c r="N38" s="44">
        <f t="shared" si="20"/>
        <v>1000000000</v>
      </c>
      <c r="O38" s="45">
        <f t="shared" si="20"/>
        <v>1000000000</v>
      </c>
      <c r="P38" s="68" t="str">
        <f>$P$18</f>
        <v>мин</v>
      </c>
      <c r="Q38" s="105">
        <f>MIN(D38:O38)</f>
        <v>120</v>
      </c>
      <c r="R38" s="69" t="str">
        <f>$R$18</f>
        <v>номер</v>
      </c>
      <c r="S38" s="106">
        <f>MATCH(Q38, D38:O38, 0)</f>
        <v>4</v>
      </c>
    </row>
    <row r="39" spans="1:19" x14ac:dyDescent="0.3">
      <c r="A39" s="161"/>
      <c r="B39" s="67" t="str">
        <f>$B$17</f>
        <v>флаги</v>
      </c>
      <c r="C39" s="67">
        <f>C37+1</f>
        <v>11</v>
      </c>
      <c r="D39" s="34">
        <f>IF(COLUMN()-COLUMN($C$4)=$C38, 1, IF(COLUMN()-COLUMN($C$4)=$C$18, 0, D37))</f>
        <v>1</v>
      </c>
      <c r="E39" s="34">
        <f t="shared" ref="E39:O39" si="21">IF(COLUMN()-COLUMN($C$4)=$C38, 1, IF(COLUMN()-COLUMN($C$4)=$C$18, 0, E37))</f>
        <v>1</v>
      </c>
      <c r="F39" s="34">
        <f t="shared" si="21"/>
        <v>1</v>
      </c>
      <c r="G39" s="34">
        <f t="shared" si="21"/>
        <v>0</v>
      </c>
      <c r="H39" s="34">
        <f t="shared" si="21"/>
        <v>1</v>
      </c>
      <c r="I39" s="34">
        <f t="shared" si="21"/>
        <v>1</v>
      </c>
      <c r="J39" s="34">
        <f t="shared" si="21"/>
        <v>0</v>
      </c>
      <c r="K39" s="34">
        <f t="shared" si="21"/>
        <v>1</v>
      </c>
      <c r="L39" s="34">
        <f t="shared" si="21"/>
        <v>1</v>
      </c>
      <c r="M39" s="34">
        <f t="shared" si="21"/>
        <v>1</v>
      </c>
      <c r="N39" s="34">
        <f t="shared" si="21"/>
        <v>1</v>
      </c>
      <c r="O39" s="34">
        <f t="shared" si="21"/>
        <v>1</v>
      </c>
      <c r="Q39" s="40"/>
      <c r="S39" s="40"/>
    </row>
    <row r="40" spans="1:19" x14ac:dyDescent="0.3">
      <c r="A40" s="160">
        <f>A38+1</f>
        <v>12</v>
      </c>
      <c r="B40" s="71" t="str">
        <f>$B$18</f>
        <v>ГОРОД:</v>
      </c>
      <c r="C40" s="73">
        <f>S38</f>
        <v>4</v>
      </c>
      <c r="D40" s="44">
        <f>IF(D39&gt;0, $C$4, INDEX($D$5:$O$16,$C40,D$4))</f>
        <v>1000000000</v>
      </c>
      <c r="E40" s="44">
        <f t="shared" ref="E40:O40" si="22">IF(E39&gt;0, $C$4, INDEX($D$5:$O$16,$C40,E$4))</f>
        <v>1000000000</v>
      </c>
      <c r="F40" s="44">
        <f t="shared" si="22"/>
        <v>1000000000</v>
      </c>
      <c r="G40" s="44">
        <f t="shared" si="22"/>
        <v>1000000000</v>
      </c>
      <c r="H40" s="44">
        <f t="shared" si="22"/>
        <v>1000000000</v>
      </c>
      <c r="I40" s="44">
        <f t="shared" si="22"/>
        <v>1000000000</v>
      </c>
      <c r="J40" s="44">
        <f t="shared" si="22"/>
        <v>510</v>
      </c>
      <c r="K40" s="44">
        <f t="shared" si="22"/>
        <v>1000000000</v>
      </c>
      <c r="L40" s="44">
        <f t="shared" si="22"/>
        <v>1000000000</v>
      </c>
      <c r="M40" s="44">
        <f t="shared" si="22"/>
        <v>1000000000</v>
      </c>
      <c r="N40" s="44">
        <f t="shared" si="22"/>
        <v>1000000000</v>
      </c>
      <c r="O40" s="45">
        <f t="shared" si="22"/>
        <v>1000000000</v>
      </c>
      <c r="P40" s="68" t="str">
        <f>$P$18</f>
        <v>мин</v>
      </c>
      <c r="Q40" s="105">
        <f>MIN(D40:O40)</f>
        <v>510</v>
      </c>
      <c r="R40" s="69" t="str">
        <f>$R$18</f>
        <v>номер</v>
      </c>
      <c r="S40" s="106">
        <f>MATCH(Q40, D40:O40, 0)</f>
        <v>7</v>
      </c>
    </row>
    <row r="41" spans="1:19" x14ac:dyDescent="0.3">
      <c r="A41" s="161"/>
      <c r="B41" s="123" t="str">
        <f>$B$17</f>
        <v>флаги</v>
      </c>
      <c r="C41" s="67">
        <f>C39+1</f>
        <v>12</v>
      </c>
      <c r="D41" s="34">
        <f>IF(COLUMN()-COLUMN($C$4)=$C40, 1, IF(COLUMN()-COLUMN($C$4)=$C$18, 0, D39))</f>
        <v>1</v>
      </c>
      <c r="E41" s="34">
        <f t="shared" ref="E41:O41" si="23">IF(COLUMN()-COLUMN($C$4)=$C40, 1, IF(COLUMN()-COLUMN($C$4)=$C$18, 0, E39))</f>
        <v>1</v>
      </c>
      <c r="F41" s="34">
        <f t="shared" si="23"/>
        <v>1</v>
      </c>
      <c r="G41" s="34">
        <f t="shared" si="23"/>
        <v>1</v>
      </c>
      <c r="H41" s="34">
        <f t="shared" si="23"/>
        <v>1</v>
      </c>
      <c r="I41" s="34">
        <f t="shared" si="23"/>
        <v>1</v>
      </c>
      <c r="J41" s="34">
        <f t="shared" si="23"/>
        <v>0</v>
      </c>
      <c r="K41" s="34">
        <f t="shared" si="23"/>
        <v>1</v>
      </c>
      <c r="L41" s="34">
        <f t="shared" si="23"/>
        <v>1</v>
      </c>
      <c r="M41" s="34">
        <f t="shared" si="23"/>
        <v>1</v>
      </c>
      <c r="N41" s="34">
        <f t="shared" si="23"/>
        <v>1</v>
      </c>
      <c r="O41" s="34">
        <f t="shared" si="23"/>
        <v>1</v>
      </c>
    </row>
    <row r="42" spans="1:19" x14ac:dyDescent="0.3">
      <c r="A42" s="76">
        <f>A40+1</f>
        <v>13</v>
      </c>
      <c r="B42" s="122" t="str">
        <f>$B$18</f>
        <v>ГОРОД:</v>
      </c>
      <c r="C42" s="73">
        <f>S40</f>
        <v>7</v>
      </c>
      <c r="D42" s="44">
        <f>IF(D41&gt;0, $C$4, INDEX($D$5:$O$16,$C42,D$4))</f>
        <v>1000000000</v>
      </c>
      <c r="E42" s="44">
        <f t="shared" ref="E42:O42" si="24">IF(E41&gt;0, $C$4, INDEX($D$5:$O$16,$C42,E$4))</f>
        <v>1000000000</v>
      </c>
      <c r="F42" s="44">
        <f t="shared" si="24"/>
        <v>1000000000</v>
      </c>
      <c r="G42" s="44">
        <f t="shared" si="24"/>
        <v>1000000000</v>
      </c>
      <c r="H42" s="44">
        <f t="shared" si="24"/>
        <v>1000000000</v>
      </c>
      <c r="I42" s="44">
        <f t="shared" si="24"/>
        <v>1000000000</v>
      </c>
      <c r="J42" s="44">
        <f t="shared" si="24"/>
        <v>1000000000</v>
      </c>
      <c r="K42" s="44">
        <f t="shared" si="24"/>
        <v>1000000000</v>
      </c>
      <c r="L42" s="44">
        <f t="shared" si="24"/>
        <v>1000000000</v>
      </c>
      <c r="M42" s="44">
        <f t="shared" si="24"/>
        <v>1000000000</v>
      </c>
      <c r="N42" s="44">
        <f t="shared" si="24"/>
        <v>1000000000</v>
      </c>
      <c r="O42" s="45">
        <f t="shared" si="24"/>
        <v>1000000000</v>
      </c>
    </row>
    <row r="43" spans="1:19" x14ac:dyDescent="0.3">
      <c r="A43" s="35"/>
      <c r="B43" s="70"/>
      <c r="C43" s="67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R43" s="67" t="s">
        <v>26</v>
      </c>
    </row>
    <row r="44" spans="1:19" x14ac:dyDescent="0.3">
      <c r="A44" s="78" t="s">
        <v>82</v>
      </c>
      <c r="B44" s="44"/>
      <c r="C44" s="44">
        <f>C18</f>
        <v>7</v>
      </c>
      <c r="D44" s="44">
        <f>C20</f>
        <v>1</v>
      </c>
      <c r="E44" s="44">
        <f>C22</f>
        <v>6</v>
      </c>
      <c r="F44" s="44">
        <f>C24</f>
        <v>8</v>
      </c>
      <c r="G44" s="44">
        <f>C26</f>
        <v>5</v>
      </c>
      <c r="H44" s="44">
        <f>C28</f>
        <v>3</v>
      </c>
      <c r="I44" s="44">
        <f>C30</f>
        <v>11</v>
      </c>
      <c r="J44" s="44">
        <f>C32</f>
        <v>12</v>
      </c>
      <c r="K44" s="44">
        <f>C34</f>
        <v>2</v>
      </c>
      <c r="L44" s="44">
        <f>C36</f>
        <v>10</v>
      </c>
      <c r="M44" s="44">
        <f>C38</f>
        <v>9</v>
      </c>
      <c r="N44" s="44">
        <f>C40</f>
        <v>4</v>
      </c>
      <c r="O44" s="45">
        <f>C42</f>
        <v>7</v>
      </c>
      <c r="Q44" s="77">
        <f t="array" ref="Q44">MAX(COUNTIF($C$44:$N$44, C44:N44))</f>
        <v>1</v>
      </c>
      <c r="R44" s="74" t="str">
        <f>IF(AND(O44=C44,Q44=1),"OK","shit!")</f>
        <v>OK</v>
      </c>
    </row>
    <row r="45" spans="1:19" x14ac:dyDescent="0.3">
      <c r="A45" s="79" t="s">
        <v>81</v>
      </c>
      <c r="B45" s="47"/>
      <c r="C45" s="47"/>
      <c r="D45" s="47">
        <f>INDEX($D$5:$O$16, C44, D44)</f>
        <v>280</v>
      </c>
      <c r="E45" s="47">
        <f t="shared" ref="E45:O45" si="25">INDEX($D$5:$O$16, D44, E44)</f>
        <v>440</v>
      </c>
      <c r="F45" s="47">
        <f t="shared" si="25"/>
        <v>70</v>
      </c>
      <c r="G45" s="47">
        <f t="shared" si="25"/>
        <v>220</v>
      </c>
      <c r="H45" s="47">
        <f t="shared" si="25"/>
        <v>40</v>
      </c>
      <c r="I45" s="47">
        <f t="shared" si="25"/>
        <v>50</v>
      </c>
      <c r="J45" s="47">
        <f t="shared" si="25"/>
        <v>20</v>
      </c>
      <c r="K45" s="47">
        <f t="shared" si="25"/>
        <v>30</v>
      </c>
      <c r="L45" s="47">
        <f t="shared" si="25"/>
        <v>80</v>
      </c>
      <c r="M45" s="47">
        <f t="shared" si="25"/>
        <v>230</v>
      </c>
      <c r="N45" s="47">
        <f t="shared" si="25"/>
        <v>120</v>
      </c>
      <c r="O45" s="48">
        <f t="shared" si="25"/>
        <v>510</v>
      </c>
    </row>
    <row r="46" spans="1:19" x14ac:dyDescent="0.3">
      <c r="A46" s="80" t="s">
        <v>80</v>
      </c>
      <c r="B46" s="50"/>
      <c r="C46" s="82">
        <f>SUM(D45:O45)</f>
        <v>2090</v>
      </c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2"/>
    </row>
    <row r="47" spans="1:19" x14ac:dyDescent="0.3">
      <c r="B47" s="83" t="s">
        <v>27</v>
      </c>
      <c r="C47" s="85">
        <f t="shared" ref="C47:N47" si="26">INDEX(V5:V16, C44)</f>
        <v>-46.4</v>
      </c>
      <c r="D47" s="85">
        <f t="shared" si="26"/>
        <v>-8.4</v>
      </c>
      <c r="E47" s="85">
        <f t="shared" si="26"/>
        <v>-7.6</v>
      </c>
      <c r="F47" s="85">
        <f t="shared" si="26"/>
        <v>3.7</v>
      </c>
      <c r="G47" s="85">
        <f t="shared" si="26"/>
        <v>12.9</v>
      </c>
      <c r="H47" s="85">
        <f t="shared" si="26"/>
        <v>17</v>
      </c>
      <c r="I47" s="85">
        <f t="shared" si="26"/>
        <v>20.399999999999999</v>
      </c>
      <c r="J47" s="85">
        <f t="shared" si="26"/>
        <v>20.100000000000001</v>
      </c>
      <c r="K47" s="85">
        <f t="shared" si="26"/>
        <v>15.6</v>
      </c>
      <c r="L47" s="85">
        <f t="shared" si="26"/>
        <v>15.8</v>
      </c>
      <c r="M47" s="85">
        <f t="shared" si="26"/>
        <v>0.1</v>
      </c>
      <c r="N47" s="85">
        <f t="shared" si="26"/>
        <v>-8.1999999999999993</v>
      </c>
      <c r="O47" s="47"/>
    </row>
    <row r="48" spans="1:19" x14ac:dyDescent="0.3">
      <c r="B48" s="83" t="s">
        <v>24</v>
      </c>
      <c r="C48" s="85">
        <f>SUM(C47:N47)</f>
        <v>35.000000000000014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47"/>
    </row>
    <row r="50" spans="1:15" x14ac:dyDescent="0.3">
      <c r="A50" s="78" t="s">
        <v>84</v>
      </c>
      <c r="B50" s="81"/>
      <c r="C50" s="148"/>
      <c r="D50" s="148">
        <v>1</v>
      </c>
      <c r="E50" s="148">
        <v>2</v>
      </c>
      <c r="F50" s="148">
        <v>3</v>
      </c>
      <c r="G50" s="148">
        <v>4</v>
      </c>
      <c r="H50" s="148">
        <v>5</v>
      </c>
      <c r="I50" s="81">
        <v>6</v>
      </c>
      <c r="J50" s="81">
        <v>7</v>
      </c>
      <c r="K50" s="148">
        <v>8</v>
      </c>
      <c r="L50" s="148">
        <v>9</v>
      </c>
      <c r="M50" s="148">
        <v>10</v>
      </c>
      <c r="N50" s="148">
        <v>11</v>
      </c>
      <c r="O50" s="149">
        <v>12</v>
      </c>
    </row>
    <row r="51" spans="1:15" x14ac:dyDescent="0.3">
      <c r="A51" s="79" t="s">
        <v>83</v>
      </c>
      <c r="B51" s="84"/>
      <c r="C51" s="150"/>
      <c r="D51" s="150">
        <v>2250</v>
      </c>
      <c r="E51" s="150">
        <v>2930</v>
      </c>
      <c r="F51" s="150">
        <v>2390</v>
      </c>
      <c r="G51" s="150">
        <v>2190</v>
      </c>
      <c r="H51" s="150">
        <v>2340</v>
      </c>
      <c r="I51" s="84">
        <v>2090</v>
      </c>
      <c r="J51" s="84">
        <v>2090</v>
      </c>
      <c r="K51" s="150">
        <v>2240</v>
      </c>
      <c r="L51" s="150">
        <v>2600</v>
      </c>
      <c r="M51" s="150">
        <v>2330</v>
      </c>
      <c r="N51" s="150">
        <v>2360</v>
      </c>
      <c r="O51" s="151">
        <v>2390</v>
      </c>
    </row>
    <row r="52" spans="1:15" x14ac:dyDescent="0.3">
      <c r="A52" s="124" t="s">
        <v>85</v>
      </c>
      <c r="B52" s="125"/>
      <c r="C52" s="126"/>
      <c r="D52" s="126">
        <v>35.500000000000014</v>
      </c>
      <c r="E52" s="126">
        <v>30.999999999999993</v>
      </c>
      <c r="F52" s="126">
        <v>25.79999999999999</v>
      </c>
      <c r="G52" s="126">
        <v>39.500000000000007</v>
      </c>
      <c r="H52" s="126">
        <v>25.499999999999993</v>
      </c>
      <c r="I52" s="126">
        <v>27.499999999999993</v>
      </c>
      <c r="J52" s="126">
        <v>35.000000000000014</v>
      </c>
      <c r="K52" s="126">
        <v>28.9</v>
      </c>
      <c r="L52" s="126">
        <v>36.499999999999993</v>
      </c>
      <c r="M52" s="126">
        <v>34.899999999999984</v>
      </c>
      <c r="N52" s="126">
        <v>26.599999999999987</v>
      </c>
      <c r="O52" s="127">
        <v>26.599999999999987</v>
      </c>
    </row>
  </sheetData>
  <mergeCells count="13">
    <mergeCell ref="A40:A41"/>
    <mergeCell ref="A28:A29"/>
    <mergeCell ref="A30:A31"/>
    <mergeCell ref="A32:A33"/>
    <mergeCell ref="A34:A35"/>
    <mergeCell ref="A36:A37"/>
    <mergeCell ref="A38:A39"/>
    <mergeCell ref="A26:A27"/>
    <mergeCell ref="D3:O3"/>
    <mergeCell ref="A18:A19"/>
    <mergeCell ref="A20:A21"/>
    <mergeCell ref="A22:A23"/>
    <mergeCell ref="A24:A25"/>
  </mergeCells>
  <conditionalFormatting sqref="D17:O17">
    <cfRule type="cellIs" dxfId="5" priority="3" operator="equal">
      <formula>1</formula>
    </cfRule>
  </conditionalFormatting>
  <conditionalFormatting sqref="D18:O18 D20:O20 D22:O22 D24:O24 D26:O26 D28:O28 D30:O30 D32:O32 D36:O36 D34:O34 D38:O38 D40:O40 D42:O42">
    <cfRule type="cellIs" dxfId="4" priority="2" operator="equal">
      <formula>$C$4</formula>
    </cfRule>
  </conditionalFormatting>
  <conditionalFormatting sqref="D19:O19 D21:O21 D23:O23 D25:O25 D27:O27 D29:O29 D31:O31 D33:O33 D35:O35 D37:O37 D43:O43 D39:O39 D41:O41">
    <cfRule type="cellIs" dxfId="3" priority="1" operator="equal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8"/>
  <sheetViews>
    <sheetView workbookViewId="0">
      <selection activeCell="A32" sqref="A32:A37"/>
    </sheetView>
  </sheetViews>
  <sheetFormatPr defaultRowHeight="14.4" x14ac:dyDescent="0.3"/>
  <cols>
    <col min="1" max="1" width="6.44140625" customWidth="1"/>
    <col min="2" max="2" width="12.21875" customWidth="1"/>
    <col min="3" max="15" width="6.6640625" customWidth="1"/>
    <col min="16" max="28" width="5.77734375" customWidth="1"/>
    <col min="29" max="48" width="6.6640625" customWidth="1"/>
  </cols>
  <sheetData>
    <row r="1" spans="1:28" ht="15.6" x14ac:dyDescent="0.3">
      <c r="C1" s="39">
        <v>1</v>
      </c>
      <c r="D1" s="39">
        <v>2</v>
      </c>
      <c r="E1" s="39">
        <v>3</v>
      </c>
      <c r="F1" s="39">
        <v>4</v>
      </c>
      <c r="G1" s="39">
        <v>5</v>
      </c>
      <c r="H1" s="39">
        <v>6</v>
      </c>
      <c r="I1" s="39">
        <v>7</v>
      </c>
      <c r="J1" s="39">
        <v>8</v>
      </c>
      <c r="K1" s="39">
        <v>9</v>
      </c>
      <c r="L1" s="39">
        <v>10</v>
      </c>
      <c r="M1" s="39">
        <v>11</v>
      </c>
      <c r="N1" s="39">
        <v>12</v>
      </c>
      <c r="O1" s="36"/>
      <c r="Q1" s="164" t="str">
        <f>greedy!$D$3</f>
        <v>Таблица стоимости переезда (тыс.руб.)</v>
      </c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</row>
    <row r="2" spans="1:28" ht="16.2" thickBot="1" x14ac:dyDescent="0.35">
      <c r="C2" s="108" t="s">
        <v>0</v>
      </c>
      <c r="D2" s="108" t="s">
        <v>1</v>
      </c>
      <c r="E2" s="108" t="s">
        <v>2</v>
      </c>
      <c r="F2" s="108" t="s">
        <v>3</v>
      </c>
      <c r="G2" s="108" t="s">
        <v>4</v>
      </c>
      <c r="H2" s="108" t="s">
        <v>5</v>
      </c>
      <c r="I2" s="108" t="s">
        <v>6</v>
      </c>
      <c r="J2" s="108" t="s">
        <v>7</v>
      </c>
      <c r="K2" s="108" t="s">
        <v>8</v>
      </c>
      <c r="L2" s="108" t="s">
        <v>9</v>
      </c>
      <c r="M2" s="108" t="s">
        <v>10</v>
      </c>
      <c r="N2" s="108" t="s">
        <v>11</v>
      </c>
      <c r="O2" s="37"/>
      <c r="P2" s="59">
        <f>10^9</f>
        <v>1000000000</v>
      </c>
      <c r="Q2" s="41">
        <v>1</v>
      </c>
      <c r="R2" s="41">
        <v>2</v>
      </c>
      <c r="S2" s="41">
        <v>3</v>
      </c>
      <c r="T2" s="41">
        <v>4</v>
      </c>
      <c r="U2" s="41">
        <v>5</v>
      </c>
      <c r="V2" s="41">
        <v>6</v>
      </c>
      <c r="W2" s="41">
        <v>7</v>
      </c>
      <c r="X2" s="41">
        <v>8</v>
      </c>
      <c r="Y2" s="41">
        <v>9</v>
      </c>
      <c r="Z2" s="41">
        <v>10</v>
      </c>
      <c r="AA2" s="41">
        <v>11</v>
      </c>
      <c r="AB2" s="41">
        <v>12</v>
      </c>
    </row>
    <row r="3" spans="1:28" x14ac:dyDescent="0.3">
      <c r="A3" s="39">
        <v>1</v>
      </c>
      <c r="B3" t="s">
        <v>16</v>
      </c>
      <c r="C3" s="13">
        <v>-12.3</v>
      </c>
      <c r="D3" s="9">
        <v>-8.4</v>
      </c>
      <c r="E3" s="8">
        <v>-1.9</v>
      </c>
      <c r="F3" s="4">
        <v>5.0999999999999996</v>
      </c>
      <c r="G3" s="12">
        <v>9.8000000000000007</v>
      </c>
      <c r="H3" s="7">
        <v>13.6</v>
      </c>
      <c r="I3" s="6">
        <v>17.600000000000001</v>
      </c>
      <c r="J3" s="14">
        <v>19.8</v>
      </c>
      <c r="K3" s="7">
        <v>16</v>
      </c>
      <c r="L3" s="12">
        <v>8.9</v>
      </c>
      <c r="M3" s="3">
        <v>-0.9</v>
      </c>
      <c r="N3" s="9">
        <v>-9.1</v>
      </c>
      <c r="O3" s="22"/>
      <c r="P3" s="42">
        <v>1</v>
      </c>
      <c r="Q3" s="56">
        <f>$P$2</f>
        <v>1000000000</v>
      </c>
      <c r="R3" s="44">
        <v>770</v>
      </c>
      <c r="S3" s="44">
        <v>770</v>
      </c>
      <c r="T3" s="44">
        <v>710</v>
      </c>
      <c r="U3" s="44">
        <v>720</v>
      </c>
      <c r="V3" s="44">
        <v>440</v>
      </c>
      <c r="W3" s="44">
        <v>280</v>
      </c>
      <c r="X3" s="44">
        <v>520</v>
      </c>
      <c r="Y3" s="44">
        <v>780</v>
      </c>
      <c r="Z3" s="44">
        <v>840</v>
      </c>
      <c r="AA3" s="44">
        <v>760</v>
      </c>
      <c r="AB3" s="45">
        <v>770</v>
      </c>
    </row>
    <row r="4" spans="1:28" x14ac:dyDescent="0.3">
      <c r="A4" s="39">
        <v>2</v>
      </c>
      <c r="B4" t="s">
        <v>20</v>
      </c>
      <c r="C4" s="2">
        <v>-6.3</v>
      </c>
      <c r="D4" s="2">
        <v>-6.6</v>
      </c>
      <c r="E4" s="3">
        <v>-0.5</v>
      </c>
      <c r="F4" s="12">
        <v>9.1999999999999993</v>
      </c>
      <c r="G4" s="7">
        <v>15.9</v>
      </c>
      <c r="H4" s="14">
        <v>21</v>
      </c>
      <c r="I4" s="15">
        <v>23.6</v>
      </c>
      <c r="J4" s="14">
        <v>22.3</v>
      </c>
      <c r="K4" s="7">
        <v>15.6</v>
      </c>
      <c r="L4" s="12">
        <v>8</v>
      </c>
      <c r="M4" s="3">
        <v>0.3</v>
      </c>
      <c r="N4" s="2">
        <v>-4.7</v>
      </c>
      <c r="O4" s="22"/>
      <c r="P4" s="42">
        <v>2</v>
      </c>
      <c r="Q4" s="46">
        <v>770</v>
      </c>
      <c r="R4" s="57">
        <f>$P$2</f>
        <v>1000000000</v>
      </c>
      <c r="S4" s="47">
        <v>100</v>
      </c>
      <c r="T4" s="47">
        <v>280</v>
      </c>
      <c r="U4" s="47">
        <v>100</v>
      </c>
      <c r="V4" s="47">
        <v>320</v>
      </c>
      <c r="W4" s="47">
        <v>680</v>
      </c>
      <c r="X4" s="47">
        <v>250</v>
      </c>
      <c r="Y4" s="47">
        <v>180</v>
      </c>
      <c r="Z4" s="47">
        <v>80</v>
      </c>
      <c r="AA4" s="47">
        <v>50</v>
      </c>
      <c r="AB4" s="48">
        <v>30</v>
      </c>
    </row>
    <row r="5" spans="1:28" x14ac:dyDescent="0.3">
      <c r="A5" s="39">
        <v>3</v>
      </c>
      <c r="B5" t="s">
        <v>12</v>
      </c>
      <c r="C5" s="2">
        <v>-6.5</v>
      </c>
      <c r="D5" s="2">
        <v>-6.7</v>
      </c>
      <c r="E5" s="3">
        <v>-1</v>
      </c>
      <c r="F5" s="4">
        <v>6.7</v>
      </c>
      <c r="G5" s="5">
        <v>13.2</v>
      </c>
      <c r="H5" s="6">
        <v>17</v>
      </c>
      <c r="I5" s="6">
        <v>19.2</v>
      </c>
      <c r="J5" s="6">
        <v>17</v>
      </c>
      <c r="K5" s="5">
        <v>11.3</v>
      </c>
      <c r="L5" s="4">
        <v>5.6</v>
      </c>
      <c r="M5" s="3">
        <v>-1.2</v>
      </c>
      <c r="N5" s="2">
        <v>-5.2</v>
      </c>
      <c r="O5" s="22"/>
      <c r="P5" s="42">
        <v>3</v>
      </c>
      <c r="Q5" s="46">
        <v>770</v>
      </c>
      <c r="R5" s="47">
        <v>100</v>
      </c>
      <c r="S5" s="57">
        <f>$P$2</f>
        <v>1000000000</v>
      </c>
      <c r="T5" s="47">
        <v>170</v>
      </c>
      <c r="U5" s="47">
        <v>40</v>
      </c>
      <c r="V5" s="47">
        <v>330</v>
      </c>
      <c r="W5" s="47">
        <v>630</v>
      </c>
      <c r="X5" s="47">
        <v>260</v>
      </c>
      <c r="Y5" s="47">
        <v>70</v>
      </c>
      <c r="Z5" s="47">
        <v>160</v>
      </c>
      <c r="AA5" s="47">
        <v>50</v>
      </c>
      <c r="AB5" s="48">
        <v>70</v>
      </c>
    </row>
    <row r="6" spans="1:28" x14ac:dyDescent="0.3">
      <c r="A6" s="39">
        <v>4</v>
      </c>
      <c r="B6" t="s">
        <v>18</v>
      </c>
      <c r="C6" s="9">
        <v>-10.1</v>
      </c>
      <c r="D6" s="9">
        <v>-9.6999999999999993</v>
      </c>
      <c r="E6" s="2">
        <v>-5.5</v>
      </c>
      <c r="F6" s="3">
        <v>-0.7</v>
      </c>
      <c r="G6" s="11">
        <v>4</v>
      </c>
      <c r="H6" s="12">
        <v>9.1999999999999993</v>
      </c>
      <c r="I6" s="5">
        <v>12.8</v>
      </c>
      <c r="J6" s="5">
        <v>11.1</v>
      </c>
      <c r="K6" s="4">
        <v>7</v>
      </c>
      <c r="L6" s="11">
        <v>1.5</v>
      </c>
      <c r="M6" s="2">
        <v>-4.8</v>
      </c>
      <c r="N6" s="9">
        <v>-8.1999999999999993</v>
      </c>
      <c r="O6" s="22"/>
      <c r="P6" s="42">
        <v>4</v>
      </c>
      <c r="Q6" s="46">
        <v>710</v>
      </c>
      <c r="R6" s="47">
        <v>280</v>
      </c>
      <c r="S6" s="47">
        <v>170</v>
      </c>
      <c r="T6" s="57">
        <f>$P$2</f>
        <v>1000000000</v>
      </c>
      <c r="U6" s="47">
        <v>180</v>
      </c>
      <c r="V6" s="47">
        <v>350</v>
      </c>
      <c r="W6" s="47">
        <v>510</v>
      </c>
      <c r="X6" s="47">
        <v>300</v>
      </c>
      <c r="Y6" s="47">
        <v>120</v>
      </c>
      <c r="Z6" s="47">
        <v>340</v>
      </c>
      <c r="AA6" s="47">
        <v>220</v>
      </c>
      <c r="AB6" s="48">
        <v>250</v>
      </c>
    </row>
    <row r="7" spans="1:28" x14ac:dyDescent="0.3">
      <c r="A7" s="39">
        <v>5</v>
      </c>
      <c r="B7" t="s">
        <v>14</v>
      </c>
      <c r="C7" s="9">
        <v>-8.9</v>
      </c>
      <c r="D7" s="9">
        <v>-8.8000000000000007</v>
      </c>
      <c r="E7" s="8">
        <v>-2.6</v>
      </c>
      <c r="F7" s="4">
        <v>6.1</v>
      </c>
      <c r="G7" s="5">
        <v>12.9</v>
      </c>
      <c r="H7" s="6">
        <v>17.2</v>
      </c>
      <c r="I7" s="6">
        <v>19.399999999999999</v>
      </c>
      <c r="J7" s="6">
        <v>16.899999999999999</v>
      </c>
      <c r="K7" s="5">
        <v>11.1</v>
      </c>
      <c r="L7" s="4">
        <v>4.7</v>
      </c>
      <c r="M7" s="8">
        <v>-2.8</v>
      </c>
      <c r="N7" s="2">
        <v>-7.3</v>
      </c>
      <c r="O7" s="22"/>
      <c r="P7" s="42">
        <v>5</v>
      </c>
      <c r="Q7" s="46">
        <v>720</v>
      </c>
      <c r="R7" s="47">
        <v>100</v>
      </c>
      <c r="S7" s="47">
        <v>40</v>
      </c>
      <c r="T7" s="47">
        <v>180</v>
      </c>
      <c r="U7" s="57">
        <f>$P$2</f>
        <v>1000000000</v>
      </c>
      <c r="V7" s="47">
        <v>290</v>
      </c>
      <c r="W7" s="47">
        <v>600</v>
      </c>
      <c r="X7" s="47">
        <v>220</v>
      </c>
      <c r="Y7" s="47">
        <v>100</v>
      </c>
      <c r="Z7" s="47">
        <v>170</v>
      </c>
      <c r="AA7" s="47">
        <v>50</v>
      </c>
      <c r="AB7" s="48">
        <v>70</v>
      </c>
    </row>
    <row r="8" spans="1:28" x14ac:dyDescent="0.3">
      <c r="A8" s="39">
        <v>6</v>
      </c>
      <c r="B8" t="s">
        <v>15</v>
      </c>
      <c r="C8" s="10">
        <v>-16.5</v>
      </c>
      <c r="D8" s="10">
        <v>-14.8</v>
      </c>
      <c r="E8" s="9">
        <v>-7.6</v>
      </c>
      <c r="F8" s="11">
        <v>2.2999999999999998</v>
      </c>
      <c r="G8" s="5">
        <v>11.8</v>
      </c>
      <c r="H8" s="6">
        <v>17.100000000000001</v>
      </c>
      <c r="I8" s="6">
        <v>19.399999999999999</v>
      </c>
      <c r="J8" s="6">
        <v>16.600000000000001</v>
      </c>
      <c r="K8" s="12">
        <v>10.199999999999999</v>
      </c>
      <c r="L8" s="11">
        <v>3.1</v>
      </c>
      <c r="M8" s="2">
        <v>-6.9</v>
      </c>
      <c r="N8" s="10">
        <v>-14</v>
      </c>
      <c r="O8" s="22"/>
      <c r="P8" s="42">
        <v>6</v>
      </c>
      <c r="Q8" s="46">
        <v>440</v>
      </c>
      <c r="R8" s="47">
        <v>320</v>
      </c>
      <c r="S8" s="47">
        <v>330</v>
      </c>
      <c r="T8" s="47">
        <v>350</v>
      </c>
      <c r="U8" s="47">
        <v>290</v>
      </c>
      <c r="V8" s="57">
        <f>$P$2</f>
        <v>1000000000</v>
      </c>
      <c r="W8" s="47">
        <v>400</v>
      </c>
      <c r="X8" s="47">
        <v>70</v>
      </c>
      <c r="Y8" s="47">
        <v>370</v>
      </c>
      <c r="Z8" s="47">
        <v>390</v>
      </c>
      <c r="AA8" s="47">
        <v>320</v>
      </c>
      <c r="AB8" s="48">
        <v>330</v>
      </c>
    </row>
    <row r="9" spans="1:28" x14ac:dyDescent="0.3">
      <c r="A9" s="39">
        <v>7</v>
      </c>
      <c r="B9" t="s">
        <v>21</v>
      </c>
      <c r="C9" s="16">
        <v>-46.4</v>
      </c>
      <c r="D9" s="17">
        <v>-42</v>
      </c>
      <c r="E9" s="18">
        <v>-31.2</v>
      </c>
      <c r="F9" s="10">
        <v>-13.6</v>
      </c>
      <c r="G9" s="11">
        <v>2.7</v>
      </c>
      <c r="H9" s="5">
        <v>12.6</v>
      </c>
      <c r="I9" s="7">
        <v>14.9</v>
      </c>
      <c r="J9" s="12">
        <v>10.3</v>
      </c>
      <c r="K9" s="11">
        <v>2.2999999999999998</v>
      </c>
      <c r="L9" s="10">
        <v>-14.8</v>
      </c>
      <c r="M9" s="19">
        <v>-35.200000000000003</v>
      </c>
      <c r="N9" s="16">
        <v>-45.5</v>
      </c>
      <c r="O9" s="115"/>
      <c r="P9" s="42">
        <v>7</v>
      </c>
      <c r="Q9" s="46">
        <v>280</v>
      </c>
      <c r="R9" s="47">
        <v>680</v>
      </c>
      <c r="S9" s="47">
        <v>630</v>
      </c>
      <c r="T9" s="47">
        <v>510</v>
      </c>
      <c r="U9" s="47">
        <v>600</v>
      </c>
      <c r="V9" s="47">
        <v>400</v>
      </c>
      <c r="W9" s="57">
        <f>$P$2</f>
        <v>1000000000</v>
      </c>
      <c r="X9" s="47">
        <v>460</v>
      </c>
      <c r="Y9" s="47">
        <v>620</v>
      </c>
      <c r="Z9" s="47">
        <v>760</v>
      </c>
      <c r="AA9" s="47">
        <v>650</v>
      </c>
      <c r="AB9" s="48">
        <v>670</v>
      </c>
    </row>
    <row r="10" spans="1:28" x14ac:dyDescent="0.3">
      <c r="A10" s="39">
        <v>8</v>
      </c>
      <c r="B10" t="s">
        <v>19</v>
      </c>
      <c r="C10" s="9">
        <v>-10.3</v>
      </c>
      <c r="D10" s="9">
        <v>-10</v>
      </c>
      <c r="E10" s="2">
        <v>-7.3</v>
      </c>
      <c r="F10" s="11">
        <v>3.7</v>
      </c>
      <c r="G10" s="5">
        <v>12.5</v>
      </c>
      <c r="H10" s="6">
        <v>18</v>
      </c>
      <c r="I10" s="14">
        <v>19.600000000000001</v>
      </c>
      <c r="J10" s="6">
        <v>16.899999999999999</v>
      </c>
      <c r="K10" s="12">
        <v>10.4</v>
      </c>
      <c r="L10" s="11">
        <v>3.5</v>
      </c>
      <c r="M10" s="2">
        <v>-7.3</v>
      </c>
      <c r="N10" s="13">
        <v>-10.8</v>
      </c>
      <c r="O10" s="22"/>
      <c r="P10" s="42">
        <v>8</v>
      </c>
      <c r="Q10" s="46">
        <v>520</v>
      </c>
      <c r="R10" s="47">
        <v>250</v>
      </c>
      <c r="S10" s="47">
        <v>260</v>
      </c>
      <c r="T10" s="47">
        <v>300</v>
      </c>
      <c r="U10" s="47">
        <v>220</v>
      </c>
      <c r="V10" s="47">
        <v>70</v>
      </c>
      <c r="W10" s="47">
        <v>460</v>
      </c>
      <c r="X10" s="57">
        <f>$P$2</f>
        <v>1000000000</v>
      </c>
      <c r="Y10" s="47">
        <v>310</v>
      </c>
      <c r="Z10" s="47">
        <v>320</v>
      </c>
      <c r="AA10" s="47">
        <v>250</v>
      </c>
      <c r="AB10" s="48">
        <v>250</v>
      </c>
    </row>
    <row r="11" spans="1:28" x14ac:dyDescent="0.3">
      <c r="A11" s="39">
        <v>9</v>
      </c>
      <c r="B11" t="s">
        <v>13</v>
      </c>
      <c r="C11" s="2">
        <v>-5.5</v>
      </c>
      <c r="D11" s="2">
        <v>-5.8</v>
      </c>
      <c r="E11" s="3">
        <v>-1.3</v>
      </c>
      <c r="F11" s="4">
        <v>5.0999999999999996</v>
      </c>
      <c r="G11" s="5">
        <v>11.3</v>
      </c>
      <c r="H11" s="7">
        <v>15.7</v>
      </c>
      <c r="I11" s="6">
        <v>18.8</v>
      </c>
      <c r="J11" s="6">
        <v>16.899999999999999</v>
      </c>
      <c r="K11" s="5">
        <v>11.6</v>
      </c>
      <c r="L11" s="4">
        <v>6.2</v>
      </c>
      <c r="M11" s="3">
        <v>0.1</v>
      </c>
      <c r="N11" s="8">
        <v>-3.7</v>
      </c>
      <c r="O11" s="22"/>
      <c r="P11" s="42">
        <v>9</v>
      </c>
      <c r="Q11" s="46">
        <v>780</v>
      </c>
      <c r="R11" s="47">
        <v>180</v>
      </c>
      <c r="S11" s="47">
        <v>70</v>
      </c>
      <c r="T11" s="47">
        <v>120</v>
      </c>
      <c r="U11" s="47">
        <v>100</v>
      </c>
      <c r="V11" s="47">
        <v>370</v>
      </c>
      <c r="W11" s="47">
        <v>620</v>
      </c>
      <c r="X11" s="47">
        <v>310</v>
      </c>
      <c r="Y11" s="57">
        <f>$P$2</f>
        <v>1000000000</v>
      </c>
      <c r="Z11" s="47">
        <v>230</v>
      </c>
      <c r="AA11" s="47">
        <v>120</v>
      </c>
      <c r="AB11" s="48">
        <v>150</v>
      </c>
    </row>
    <row r="12" spans="1:28" x14ac:dyDescent="0.3">
      <c r="A12" s="39">
        <v>10</v>
      </c>
      <c r="B12" t="s">
        <v>17</v>
      </c>
      <c r="C12" s="4">
        <v>6.1</v>
      </c>
      <c r="D12" s="4">
        <v>6</v>
      </c>
      <c r="E12" s="12">
        <v>8.1999999999999993</v>
      </c>
      <c r="F12" s="5">
        <v>12.1</v>
      </c>
      <c r="G12" s="7">
        <v>16</v>
      </c>
      <c r="H12" s="14">
        <v>20.2</v>
      </c>
      <c r="I12" s="15">
        <v>23.2</v>
      </c>
      <c r="J12" s="15">
        <v>23.6</v>
      </c>
      <c r="K12" s="14">
        <v>20</v>
      </c>
      <c r="L12" s="7">
        <v>15.8</v>
      </c>
      <c r="M12" s="5">
        <v>11.1</v>
      </c>
      <c r="N12" s="12">
        <v>8.1</v>
      </c>
      <c r="O12" s="22"/>
      <c r="P12" s="42">
        <v>10</v>
      </c>
      <c r="Q12" s="46">
        <v>840</v>
      </c>
      <c r="R12" s="47">
        <v>80</v>
      </c>
      <c r="S12" s="47">
        <v>160</v>
      </c>
      <c r="T12" s="47">
        <v>340</v>
      </c>
      <c r="U12" s="47">
        <v>170</v>
      </c>
      <c r="V12" s="47">
        <v>390</v>
      </c>
      <c r="W12" s="47">
        <v>760</v>
      </c>
      <c r="X12" s="47">
        <v>320</v>
      </c>
      <c r="Y12" s="47">
        <v>230</v>
      </c>
      <c r="Z12" s="57">
        <f>$P$2</f>
        <v>1000000000</v>
      </c>
      <c r="AA12" s="47">
        <v>120</v>
      </c>
      <c r="AB12" s="48">
        <v>90</v>
      </c>
    </row>
    <row r="13" spans="1:28" x14ac:dyDescent="0.3">
      <c r="A13" s="39">
        <v>11</v>
      </c>
      <c r="B13" t="s">
        <v>23</v>
      </c>
      <c r="C13" s="2">
        <v>-7.5</v>
      </c>
      <c r="D13" s="9">
        <v>-7.9</v>
      </c>
      <c r="E13" s="8">
        <v>-2.4</v>
      </c>
      <c r="F13" s="12">
        <v>7.5</v>
      </c>
      <c r="G13" s="7">
        <v>14.5</v>
      </c>
      <c r="H13" s="6">
        <v>18.399999999999999</v>
      </c>
      <c r="I13" s="14">
        <v>20.399999999999999</v>
      </c>
      <c r="J13" s="6">
        <v>18.7</v>
      </c>
      <c r="K13" s="5">
        <v>12.7</v>
      </c>
      <c r="L13" s="4">
        <v>6.1</v>
      </c>
      <c r="M13" s="3">
        <v>-1.4</v>
      </c>
      <c r="N13" s="2">
        <v>-6.3</v>
      </c>
      <c r="O13" s="22"/>
      <c r="P13" s="42">
        <v>11</v>
      </c>
      <c r="Q13" s="46">
        <v>760</v>
      </c>
      <c r="R13" s="47">
        <v>50</v>
      </c>
      <c r="S13" s="47">
        <v>50</v>
      </c>
      <c r="T13" s="47">
        <v>220</v>
      </c>
      <c r="U13" s="47">
        <v>50</v>
      </c>
      <c r="V13" s="47">
        <v>320</v>
      </c>
      <c r="W13" s="47">
        <v>650</v>
      </c>
      <c r="X13" s="47">
        <v>250</v>
      </c>
      <c r="Y13" s="47">
        <v>120</v>
      </c>
      <c r="Z13" s="47">
        <v>120</v>
      </c>
      <c r="AA13" s="57">
        <f>$P$2</f>
        <v>1000000000</v>
      </c>
      <c r="AB13" s="48">
        <v>20</v>
      </c>
    </row>
    <row r="14" spans="1:28" x14ac:dyDescent="0.3">
      <c r="A14" s="39">
        <v>12</v>
      </c>
      <c r="B14" t="s">
        <v>22</v>
      </c>
      <c r="C14" s="2">
        <v>-6.6</v>
      </c>
      <c r="D14" s="2">
        <v>-7</v>
      </c>
      <c r="E14" s="8">
        <v>-1.6</v>
      </c>
      <c r="F14" s="12">
        <v>8.3000000000000007</v>
      </c>
      <c r="G14" s="7">
        <v>15.3</v>
      </c>
      <c r="H14" s="6">
        <v>19.399999999999999</v>
      </c>
      <c r="I14" s="14">
        <v>21.4</v>
      </c>
      <c r="J14" s="14">
        <v>20.100000000000001</v>
      </c>
      <c r="K14" s="7">
        <v>14</v>
      </c>
      <c r="L14" s="4">
        <v>7.1</v>
      </c>
      <c r="M14" s="3">
        <v>-0.3</v>
      </c>
      <c r="N14" s="2">
        <v>-5.3</v>
      </c>
      <c r="O14" s="22"/>
      <c r="P14" s="42">
        <v>12</v>
      </c>
      <c r="Q14" s="49">
        <v>770</v>
      </c>
      <c r="R14" s="50">
        <v>30</v>
      </c>
      <c r="S14" s="50">
        <v>70</v>
      </c>
      <c r="T14" s="50">
        <v>250</v>
      </c>
      <c r="U14" s="50">
        <v>70</v>
      </c>
      <c r="V14" s="50">
        <v>330</v>
      </c>
      <c r="W14" s="50">
        <v>670</v>
      </c>
      <c r="X14" s="50">
        <v>250</v>
      </c>
      <c r="Y14" s="50">
        <v>150</v>
      </c>
      <c r="Z14" s="50">
        <v>90</v>
      </c>
      <c r="AA14" s="50">
        <v>20</v>
      </c>
      <c r="AB14" s="58">
        <f>$P$2</f>
        <v>1000000000</v>
      </c>
    </row>
    <row r="15" spans="1:28" x14ac:dyDescent="0.3">
      <c r="O15" s="116"/>
    </row>
    <row r="17" spans="1:57" ht="24.6" x14ac:dyDescent="0.3">
      <c r="C17" s="91" t="s">
        <v>64</v>
      </c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</row>
    <row r="18" spans="1:57" x14ac:dyDescent="0.3">
      <c r="C18" s="39">
        <v>1</v>
      </c>
      <c r="D18" s="39">
        <v>2</v>
      </c>
      <c r="E18" s="39">
        <v>3</v>
      </c>
      <c r="F18" s="39">
        <v>4</v>
      </c>
      <c r="G18" s="39">
        <v>5</v>
      </c>
      <c r="H18" s="39">
        <v>6</v>
      </c>
      <c r="I18" s="39">
        <v>7</v>
      </c>
      <c r="J18" s="39">
        <v>8</v>
      </c>
      <c r="K18" s="39">
        <v>9</v>
      </c>
      <c r="L18" s="39">
        <v>10</v>
      </c>
      <c r="M18" s="39">
        <v>11</v>
      </c>
      <c r="N18" s="39">
        <v>12</v>
      </c>
    </row>
    <row r="19" spans="1:57" ht="15" thickBot="1" x14ac:dyDescent="0.35">
      <c r="A19" s="128" t="s">
        <v>77</v>
      </c>
      <c r="B19" s="35">
        <v>-10000</v>
      </c>
      <c r="C19" s="109" t="s">
        <v>0</v>
      </c>
      <c r="D19" s="109" t="s">
        <v>1</v>
      </c>
      <c r="E19" s="109" t="s">
        <v>2</v>
      </c>
      <c r="F19" s="109" t="s">
        <v>3</v>
      </c>
      <c r="G19" s="109" t="s">
        <v>4</v>
      </c>
      <c r="H19" s="109" t="s">
        <v>5</v>
      </c>
      <c r="I19" s="109" t="s">
        <v>6</v>
      </c>
      <c r="J19" s="109" t="s">
        <v>7</v>
      </c>
      <c r="K19" s="109" t="s">
        <v>8</v>
      </c>
      <c r="L19" s="109" t="s">
        <v>9</v>
      </c>
      <c r="M19" s="109" t="s">
        <v>10</v>
      </c>
      <c r="N19" s="109" t="s">
        <v>11</v>
      </c>
    </row>
    <row r="20" spans="1:57" x14ac:dyDescent="0.3">
      <c r="A20" s="39">
        <v>1</v>
      </c>
      <c r="B20" t="s">
        <v>16</v>
      </c>
      <c r="C20" s="30">
        <f>IF(COUNTIF($B$32:B$32, $A20)&gt;0, $B$19, C3)</f>
        <v>-12.3</v>
      </c>
      <c r="D20" s="24">
        <f>IF(COUNTIF($B$32:C$32, $A20)&gt;0, $B$19, D3)</f>
        <v>-8.4</v>
      </c>
      <c r="E20" s="24">
        <f>IF(COUNTIF($B$32:D$32, $A20)&gt;0, $B$19, E3)</f>
        <v>-1.9</v>
      </c>
      <c r="F20" s="24">
        <f>IF(COUNTIF($B$32:E$32, $A20)&gt;0, $B$19, F3)</f>
        <v>5.0999999999999996</v>
      </c>
      <c r="G20" s="24">
        <f>IF(COUNTIF($B$32:F$32, $A20)&gt;0, $B$19, G3)</f>
        <v>9.8000000000000007</v>
      </c>
      <c r="H20" s="24">
        <f>IF(COUNTIF($B$32:G$32, $A20)&gt;0, $B$19, H3)</f>
        <v>13.6</v>
      </c>
      <c r="I20" s="24">
        <f>IF(COUNTIF($B$32:H$32, $A20)&gt;0, $B$19, I3)</f>
        <v>17.600000000000001</v>
      </c>
      <c r="J20" s="24">
        <f>IF(COUNTIF($B$32:I$32, $A20)&gt;0, $B$19, J3)</f>
        <v>19.8</v>
      </c>
      <c r="K20" s="24">
        <f>IF(COUNTIF($B$32:J$32, $A20)&gt;0, $B$19, K3)</f>
        <v>16</v>
      </c>
      <c r="L20" s="24">
        <f>IF(COUNTIF($B$32:K$32, $A20)&gt;0, $B$19, L3)</f>
        <v>-10000</v>
      </c>
      <c r="M20" s="24">
        <f>IF(COUNTIF($B$32:L$32, $A20)&gt;0, $B$19, M3)</f>
        <v>-10000</v>
      </c>
      <c r="N20" s="25">
        <f>IF(COUNTIF($B$32:M$32, $A20)&gt;0, $B$19, N3)</f>
        <v>-10000</v>
      </c>
    </row>
    <row r="21" spans="1:57" x14ac:dyDescent="0.3">
      <c r="A21" s="39">
        <v>2</v>
      </c>
      <c r="B21" t="s">
        <v>20</v>
      </c>
      <c r="C21" s="31">
        <f>IF(COUNTIF($B$32:B$32, $A21)&gt;0, $B$19, C4)</f>
        <v>-6.3</v>
      </c>
      <c r="D21" s="26">
        <f>IF(COUNTIF($B$32:C$32, $A21)&gt;0, $B$19, D4)</f>
        <v>-6.6</v>
      </c>
      <c r="E21" s="26">
        <f>IF(COUNTIF($B$32:D$32, $A21)&gt;0, $B$19, E4)</f>
        <v>-0.5</v>
      </c>
      <c r="F21" s="26">
        <f>IF(COUNTIF($B$32:E$32, $A21)&gt;0, $B$19, F4)</f>
        <v>9.1999999999999993</v>
      </c>
      <c r="G21" s="26">
        <f>IF(COUNTIF($B$32:F$32, $A21)&gt;0, $B$19, G4)</f>
        <v>15.9</v>
      </c>
      <c r="H21" s="26">
        <f>IF(COUNTIF($B$32:G$32, $A21)&gt;0, $B$19, H4)</f>
        <v>21</v>
      </c>
      <c r="I21" s="26">
        <f>IF(COUNTIF($B$32:H$32, $A21)&gt;0, $B$19, I4)</f>
        <v>23.6</v>
      </c>
      <c r="J21" s="26">
        <f>IF(COUNTIF($B$32:I$32, $A21)&gt;0, $B$19, J4)</f>
        <v>22.3</v>
      </c>
      <c r="K21" s="26">
        <f>IF(COUNTIF($B$32:J$32, $A21)&gt;0, $B$19, K4)</f>
        <v>-10000</v>
      </c>
      <c r="L21" s="26">
        <f>IF(COUNTIF($B$32:K$32, $A21)&gt;0, $B$19, L4)</f>
        <v>-10000</v>
      </c>
      <c r="M21" s="26">
        <f>IF(COUNTIF($B$32:L$32, $A21)&gt;0, $B$19, M4)</f>
        <v>-10000</v>
      </c>
      <c r="N21" s="27">
        <f>IF(COUNTIF($B$32:M$32, $A21)&gt;0, $B$19, N4)</f>
        <v>-10000</v>
      </c>
    </row>
    <row r="22" spans="1:57" x14ac:dyDescent="0.3">
      <c r="A22" s="39">
        <v>3</v>
      </c>
      <c r="B22" t="s">
        <v>12</v>
      </c>
      <c r="C22" s="31">
        <f>IF(COUNTIF($B$32:B$32, $A22)&gt;0, $B$19, C5)</f>
        <v>-6.5</v>
      </c>
      <c r="D22" s="26">
        <f>IF(COUNTIF($B$32:C$32, $A22)&gt;0, $B$19, D5)</f>
        <v>-10000</v>
      </c>
      <c r="E22" s="26">
        <f>IF(COUNTIF($B$32:D$32, $A22)&gt;0, $B$19, E5)</f>
        <v>-10000</v>
      </c>
      <c r="F22" s="26">
        <f>IF(COUNTIF($B$32:E$32, $A22)&gt;0, $B$19, F5)</f>
        <v>-10000</v>
      </c>
      <c r="G22" s="26">
        <f>IF(COUNTIF($B$32:F$32, $A22)&gt;0, $B$19, G5)</f>
        <v>-10000</v>
      </c>
      <c r="H22" s="26">
        <f>IF(COUNTIF($B$32:G$32, $A22)&gt;0, $B$19, H5)</f>
        <v>-10000</v>
      </c>
      <c r="I22" s="26">
        <f>IF(COUNTIF($B$32:H$32, $A22)&gt;0, $B$19, I5)</f>
        <v>-10000</v>
      </c>
      <c r="J22" s="26">
        <f>IF(COUNTIF($B$32:I$32, $A22)&gt;0, $B$19, J5)</f>
        <v>-10000</v>
      </c>
      <c r="K22" s="26">
        <f>IF(COUNTIF($B$32:J$32, $A22)&gt;0, $B$19, K5)</f>
        <v>-10000</v>
      </c>
      <c r="L22" s="26">
        <f>IF(COUNTIF($B$32:K$32, $A22)&gt;0, $B$19, L5)</f>
        <v>-10000</v>
      </c>
      <c r="M22" s="26">
        <f>IF(COUNTIF($B$32:L$32, $A22)&gt;0, $B$19, M5)</f>
        <v>-10000</v>
      </c>
      <c r="N22" s="27">
        <f>IF(COUNTIF($B$32:M$32, $A22)&gt;0, $B$19, N5)</f>
        <v>-10000</v>
      </c>
    </row>
    <row r="23" spans="1:57" x14ac:dyDescent="0.3">
      <c r="A23" s="39">
        <v>4</v>
      </c>
      <c r="B23" t="s">
        <v>18</v>
      </c>
      <c r="C23" s="31">
        <f>IF(COUNTIF($B$32:B$32, $A23)&gt;0, $B$19, C6)</f>
        <v>-10.1</v>
      </c>
      <c r="D23" s="26">
        <f>IF(COUNTIF($B$32:C$32, $A23)&gt;0, $B$19, D6)</f>
        <v>-9.6999999999999993</v>
      </c>
      <c r="E23" s="26">
        <f>IF(COUNTIF($B$32:D$32, $A23)&gt;0, $B$19, E6)</f>
        <v>-10000</v>
      </c>
      <c r="F23" s="26">
        <f>IF(COUNTIF($B$32:E$32, $A23)&gt;0, $B$19, F6)</f>
        <v>-10000</v>
      </c>
      <c r="G23" s="26">
        <f>IF(COUNTIF($B$32:F$32, $A23)&gt;0, $B$19, G6)</f>
        <v>-10000</v>
      </c>
      <c r="H23" s="26">
        <f>IF(COUNTIF($B$32:G$32, $A23)&gt;0, $B$19, H6)</f>
        <v>-10000</v>
      </c>
      <c r="I23" s="26">
        <f>IF(COUNTIF($B$32:H$32, $A23)&gt;0, $B$19, I6)</f>
        <v>-10000</v>
      </c>
      <c r="J23" s="26">
        <f>IF(COUNTIF($B$32:I$32, $A23)&gt;0, $B$19, J6)</f>
        <v>-10000</v>
      </c>
      <c r="K23" s="26">
        <f>IF(COUNTIF($B$32:J$32, $A23)&gt;0, $B$19, K6)</f>
        <v>-10000</v>
      </c>
      <c r="L23" s="26">
        <f>IF(COUNTIF($B$32:K$32, $A23)&gt;0, $B$19, L6)</f>
        <v>-10000</v>
      </c>
      <c r="M23" s="26">
        <f>IF(COUNTIF($B$32:L$32, $A23)&gt;0, $B$19, M6)</f>
        <v>-10000</v>
      </c>
      <c r="N23" s="27">
        <f>IF(COUNTIF($B$32:M$32, $A23)&gt;0, $B$19, N6)</f>
        <v>-10000</v>
      </c>
    </row>
    <row r="24" spans="1:57" x14ac:dyDescent="0.3">
      <c r="A24" s="39">
        <v>5</v>
      </c>
      <c r="B24" t="s">
        <v>14</v>
      </c>
      <c r="C24" s="31">
        <f>IF(COUNTIF($B$32:B$32, $A24)&gt;0, $B$19, C7)</f>
        <v>-8.9</v>
      </c>
      <c r="D24" s="26">
        <f>IF(COUNTIF($B$32:C$32, $A24)&gt;0, $B$19, D7)</f>
        <v>-8.8000000000000007</v>
      </c>
      <c r="E24" s="26">
        <f>IF(COUNTIF($B$32:D$32, $A24)&gt;0, $B$19, E7)</f>
        <v>-2.6</v>
      </c>
      <c r="F24" s="26">
        <f>IF(COUNTIF($B$32:E$32, $A24)&gt;0, $B$19, F7)</f>
        <v>-10000</v>
      </c>
      <c r="G24" s="26">
        <f>IF(COUNTIF($B$32:F$32, $A24)&gt;0, $B$19, G7)</f>
        <v>-10000</v>
      </c>
      <c r="H24" s="26">
        <f>IF(COUNTIF($B$32:G$32, $A24)&gt;0, $B$19, H7)</f>
        <v>-10000</v>
      </c>
      <c r="I24" s="26">
        <f>IF(COUNTIF($B$32:H$32, $A24)&gt;0, $B$19, I7)</f>
        <v>-10000</v>
      </c>
      <c r="J24" s="26">
        <f>IF(COUNTIF($B$32:I$32, $A24)&gt;0, $B$19, J7)</f>
        <v>-10000</v>
      </c>
      <c r="K24" s="26">
        <f>IF(COUNTIF($B$32:J$32, $A24)&gt;0, $B$19, K7)</f>
        <v>-10000</v>
      </c>
      <c r="L24" s="26">
        <f>IF(COUNTIF($B$32:K$32, $A24)&gt;0, $B$19, L7)</f>
        <v>-10000</v>
      </c>
      <c r="M24" s="26">
        <f>IF(COUNTIF($B$32:L$32, $A24)&gt;0, $B$19, M7)</f>
        <v>-10000</v>
      </c>
      <c r="N24" s="27">
        <f>IF(COUNTIF($B$32:M$32, $A24)&gt;0, $B$19, N7)</f>
        <v>-10000</v>
      </c>
    </row>
    <row r="25" spans="1:57" x14ac:dyDescent="0.3">
      <c r="A25" s="39">
        <v>6</v>
      </c>
      <c r="B25" t="s">
        <v>15</v>
      </c>
      <c r="C25" s="31">
        <f>IF(COUNTIF($B$32:B$32, $A25)&gt;0, $B$19, C8)</f>
        <v>-16.5</v>
      </c>
      <c r="D25" s="26">
        <f>IF(COUNTIF($B$32:C$32, $A25)&gt;0, $B$19, D8)</f>
        <v>-14.8</v>
      </c>
      <c r="E25" s="26">
        <f>IF(COUNTIF($B$32:D$32, $A25)&gt;0, $B$19, E8)</f>
        <v>-7.6</v>
      </c>
      <c r="F25" s="26">
        <f>IF(COUNTIF($B$32:E$32, $A25)&gt;0, $B$19, F8)</f>
        <v>2.2999999999999998</v>
      </c>
      <c r="G25" s="26">
        <f>IF(COUNTIF($B$32:F$32, $A25)&gt;0, $B$19, G8)</f>
        <v>11.8</v>
      </c>
      <c r="H25" s="26">
        <f>IF(COUNTIF($B$32:G$32, $A25)&gt;0, $B$19, H8)</f>
        <v>-10000</v>
      </c>
      <c r="I25" s="26">
        <f>IF(COUNTIF($B$32:H$32, $A25)&gt;0, $B$19, I8)</f>
        <v>-10000</v>
      </c>
      <c r="J25" s="26">
        <f>IF(COUNTIF($B$32:I$32, $A25)&gt;0, $B$19, J8)</f>
        <v>-10000</v>
      </c>
      <c r="K25" s="26">
        <f>IF(COUNTIF($B$32:J$32, $A25)&gt;0, $B$19, K8)</f>
        <v>-10000</v>
      </c>
      <c r="L25" s="26">
        <f>IF(COUNTIF($B$32:K$32, $A25)&gt;0, $B$19, L8)</f>
        <v>-10000</v>
      </c>
      <c r="M25" s="26">
        <f>IF(COUNTIF($B$32:L$32, $A25)&gt;0, $B$19, M8)</f>
        <v>-10000</v>
      </c>
      <c r="N25" s="27">
        <f>IF(COUNTIF($B$32:M$32, $A25)&gt;0, $B$19, N8)</f>
        <v>-10000</v>
      </c>
    </row>
    <row r="26" spans="1:57" x14ac:dyDescent="0.3">
      <c r="A26" s="39">
        <v>7</v>
      </c>
      <c r="B26" t="s">
        <v>21</v>
      </c>
      <c r="C26" s="31">
        <f>IF(COUNTIF($B$32:B$32, $A26)&gt;0, $B$19, C9)</f>
        <v>-46.4</v>
      </c>
      <c r="D26" s="26">
        <f>IF(COUNTIF($B$32:C$32, $A26)&gt;0, $B$19, D9)</f>
        <v>-42</v>
      </c>
      <c r="E26" s="26">
        <f>IF(COUNTIF($B$32:D$32, $A26)&gt;0, $B$19, E9)</f>
        <v>-31.2</v>
      </c>
      <c r="F26" s="26">
        <f>IF(COUNTIF($B$32:E$32, $A26)&gt;0, $B$19, F9)</f>
        <v>-13.6</v>
      </c>
      <c r="G26" s="26">
        <f>IF(COUNTIF($B$32:F$32, $A26)&gt;0, $B$19, G9)</f>
        <v>2.7</v>
      </c>
      <c r="H26" s="26">
        <f>IF(COUNTIF($B$32:G$32, $A26)&gt;0, $B$19, H9)</f>
        <v>12.6</v>
      </c>
      <c r="I26" s="26">
        <f>IF(COUNTIF($B$32:H$32, $A26)&gt;0, $B$19, I9)</f>
        <v>14.9</v>
      </c>
      <c r="J26" s="26">
        <f>IF(COUNTIF($B$32:I$32, $A26)&gt;0, $B$19, J9)</f>
        <v>-10000</v>
      </c>
      <c r="K26" s="26">
        <f>IF(COUNTIF($B$32:J$32, $A26)&gt;0, $B$19, K9)</f>
        <v>-10000</v>
      </c>
      <c r="L26" s="26">
        <f>IF(COUNTIF($B$32:K$32, $A26)&gt;0, $B$19, L9)</f>
        <v>-10000</v>
      </c>
      <c r="M26" s="26">
        <f>IF(COUNTIF($B$32:L$32, $A26)&gt;0, $B$19, M9)</f>
        <v>-10000</v>
      </c>
      <c r="N26" s="27">
        <f>IF(COUNTIF($B$32:M$32, $A26)&gt;0, $B$19, N9)</f>
        <v>-10000</v>
      </c>
    </row>
    <row r="27" spans="1:57" x14ac:dyDescent="0.3">
      <c r="A27" s="39">
        <v>8</v>
      </c>
      <c r="B27" t="s">
        <v>19</v>
      </c>
      <c r="C27" s="31">
        <f>IF(COUNTIF($B$32:B$32, $A27)&gt;0, $B$19, C10)</f>
        <v>-10.3</v>
      </c>
      <c r="D27" s="26">
        <f>IF(COUNTIF($B$32:C$32, $A27)&gt;0, $B$19, D10)</f>
        <v>-10</v>
      </c>
      <c r="E27" s="26">
        <f>IF(COUNTIF($B$32:D$32, $A27)&gt;0, $B$19, E10)</f>
        <v>-7.3</v>
      </c>
      <c r="F27" s="26">
        <f>IF(COUNTIF($B$32:E$32, $A27)&gt;0, $B$19, F10)</f>
        <v>3.7</v>
      </c>
      <c r="G27" s="26">
        <f>IF(COUNTIF($B$32:F$32, $A27)&gt;0, $B$19, G10)</f>
        <v>12.5</v>
      </c>
      <c r="H27" s="26">
        <f>IF(COUNTIF($B$32:G$32, $A27)&gt;0, $B$19, H10)</f>
        <v>18</v>
      </c>
      <c r="I27" s="26">
        <f>IF(COUNTIF($B$32:H$32, $A27)&gt;0, $B$19, I10)</f>
        <v>-10000</v>
      </c>
      <c r="J27" s="26">
        <f>IF(COUNTIF($B$32:I$32, $A27)&gt;0, $B$19, J10)</f>
        <v>-10000</v>
      </c>
      <c r="K27" s="26">
        <f>IF(COUNTIF($B$32:J$32, $A27)&gt;0, $B$19, K10)</f>
        <v>-10000</v>
      </c>
      <c r="L27" s="26">
        <f>IF(COUNTIF($B$32:K$32, $A27)&gt;0, $B$19, L10)</f>
        <v>-10000</v>
      </c>
      <c r="M27" s="26">
        <f>IF(COUNTIF($B$32:L$32, $A27)&gt;0, $B$19, M10)</f>
        <v>-10000</v>
      </c>
      <c r="N27" s="27">
        <f>IF(COUNTIF($B$32:M$32, $A27)&gt;0, $B$19, N10)</f>
        <v>-10000</v>
      </c>
    </row>
    <row r="28" spans="1:57" x14ac:dyDescent="0.3">
      <c r="A28" s="39">
        <v>9</v>
      </c>
      <c r="B28" t="s">
        <v>13</v>
      </c>
      <c r="C28" s="31">
        <f>IF(COUNTIF($B$32:B$32, $A28)&gt;0, $B$19, C11)</f>
        <v>-5.5</v>
      </c>
      <c r="D28" s="26">
        <f>IF(COUNTIF($B$32:C$32, $A28)&gt;0, $B$19, D11)</f>
        <v>-5.8</v>
      </c>
      <c r="E28" s="26">
        <f>IF(COUNTIF($B$32:D$32, $A28)&gt;0, $B$19, E11)</f>
        <v>-1.3</v>
      </c>
      <c r="F28" s="26">
        <f>IF(COUNTIF($B$32:E$32, $A28)&gt;0, $B$19, F11)</f>
        <v>5.0999999999999996</v>
      </c>
      <c r="G28" s="26">
        <f>IF(COUNTIF($B$32:F$32, $A28)&gt;0, $B$19, G11)</f>
        <v>11.3</v>
      </c>
      <c r="H28" s="26">
        <f>IF(COUNTIF($B$32:G$32, $A28)&gt;0, $B$19, H11)</f>
        <v>15.7</v>
      </c>
      <c r="I28" s="26">
        <f>IF(COUNTIF($B$32:H$32, $A28)&gt;0, $B$19, I11)</f>
        <v>18.8</v>
      </c>
      <c r="J28" s="26">
        <f>IF(COUNTIF($B$32:I$32, $A28)&gt;0, $B$19, J11)</f>
        <v>16.899999999999999</v>
      </c>
      <c r="K28" s="26">
        <f>IF(COUNTIF($B$32:J$32, $A28)&gt;0, $B$19, K11)</f>
        <v>11.6</v>
      </c>
      <c r="L28" s="26">
        <f>IF(COUNTIF($B$32:K$32, $A28)&gt;0, $B$19, L11)</f>
        <v>6.2</v>
      </c>
      <c r="M28" s="26">
        <f>IF(COUNTIF($B$32:L$32, $A28)&gt;0, $B$19, M11)</f>
        <v>0.1</v>
      </c>
      <c r="N28" s="27">
        <f>IF(COUNTIF($B$32:M$32, $A28)&gt;0, $B$19, N11)</f>
        <v>-10000</v>
      </c>
    </row>
    <row r="29" spans="1:57" x14ac:dyDescent="0.3">
      <c r="A29" s="39">
        <v>10</v>
      </c>
      <c r="B29" t="s">
        <v>17</v>
      </c>
      <c r="C29" s="31">
        <f>IF(COUNTIF($B$32:B$32, $A29)&gt;0, $B$19, C12)</f>
        <v>6.1</v>
      </c>
      <c r="D29" s="26">
        <f>IF(COUNTIF($B$32:C$32, $A29)&gt;0, $B$19, D12)</f>
        <v>6</v>
      </c>
      <c r="E29" s="26">
        <f>IF(COUNTIF($B$32:D$32, $A29)&gt;0, $B$19, E12)</f>
        <v>8.1999999999999993</v>
      </c>
      <c r="F29" s="26">
        <f>IF(COUNTIF($B$32:E$32, $A29)&gt;0, $B$19, F12)</f>
        <v>12.1</v>
      </c>
      <c r="G29" s="26">
        <f>IF(COUNTIF($B$32:F$32, $A29)&gt;0, $B$19, G12)</f>
        <v>16</v>
      </c>
      <c r="H29" s="26">
        <f>IF(COUNTIF($B$32:G$32, $A29)&gt;0, $B$19, H12)</f>
        <v>20.2</v>
      </c>
      <c r="I29" s="26">
        <f>IF(COUNTIF($B$32:H$32, $A29)&gt;0, $B$19, I12)</f>
        <v>23.2</v>
      </c>
      <c r="J29" s="26">
        <f>IF(COUNTIF($B$32:I$32, $A29)&gt;0, $B$19, J12)</f>
        <v>23.6</v>
      </c>
      <c r="K29" s="26">
        <f>IF(COUNTIF($B$32:J$32, $A29)&gt;0, $B$19, K12)</f>
        <v>20</v>
      </c>
      <c r="L29" s="26">
        <f>IF(COUNTIF($B$32:K$32, $A29)&gt;0, $B$19, L12)</f>
        <v>15.8</v>
      </c>
      <c r="M29" s="26">
        <f>IF(COUNTIF($B$32:L$32, $A29)&gt;0, $B$19, M12)</f>
        <v>11.1</v>
      </c>
      <c r="N29" s="27">
        <f>IF(COUNTIF($B$32:M$32, $A29)&gt;0, $B$19, N12)</f>
        <v>8.1</v>
      </c>
    </row>
    <row r="30" spans="1:57" ht="14.4" customHeight="1" x14ac:dyDescent="0.3">
      <c r="A30" s="39">
        <v>11</v>
      </c>
      <c r="B30" t="s">
        <v>23</v>
      </c>
      <c r="C30" s="31">
        <f>IF(COUNTIF($B$32:B$32, $A30)&gt;0, $B$19, C13)</f>
        <v>-7.5</v>
      </c>
      <c r="D30" s="26">
        <f>IF(COUNTIF($B$32:C$32, $A30)&gt;0, $B$19, D13)</f>
        <v>-7.9</v>
      </c>
      <c r="E30" s="26">
        <f>IF(COUNTIF($B$32:D$32, $A30)&gt;0, $B$19, E13)</f>
        <v>-2.4</v>
      </c>
      <c r="F30" s="26">
        <f>IF(COUNTIF($B$32:E$32, $A30)&gt;0, $B$19, F13)</f>
        <v>7.5</v>
      </c>
      <c r="G30" s="26">
        <f>IF(COUNTIF($B$32:F$32, $A30)&gt;0, $B$19, G13)</f>
        <v>-10000</v>
      </c>
      <c r="H30" s="26">
        <f>IF(COUNTIF($B$32:G$32, $A30)&gt;0, $B$19, H13)</f>
        <v>-10000</v>
      </c>
      <c r="I30" s="26">
        <f>IF(COUNTIF($B$32:H$32, $A30)&gt;0, $B$19, I13)</f>
        <v>-10000</v>
      </c>
      <c r="J30" s="26">
        <f>IF(COUNTIF($B$32:I$32, $A30)&gt;0, $B$19, J13)</f>
        <v>-10000</v>
      </c>
      <c r="K30" s="26">
        <f>IF(COUNTIF($B$32:J$32, $A30)&gt;0, $B$19, K13)</f>
        <v>-10000</v>
      </c>
      <c r="L30" s="26">
        <f>IF(COUNTIF($B$32:K$32, $A30)&gt;0, $B$19, L13)</f>
        <v>-10000</v>
      </c>
      <c r="M30" s="26">
        <f>IF(COUNTIF($B$32:L$32, $A30)&gt;0, $B$19, M13)</f>
        <v>-10000</v>
      </c>
      <c r="N30" s="27">
        <f>IF(COUNTIF($B$32:M$32, $A30)&gt;0, $B$19, N13)</f>
        <v>-10000</v>
      </c>
    </row>
    <row r="31" spans="1:57" ht="15" thickBot="1" x14ac:dyDescent="0.35">
      <c r="A31" s="39">
        <v>12</v>
      </c>
      <c r="B31" t="s">
        <v>22</v>
      </c>
      <c r="C31" s="32">
        <f>IF(COUNTIF($B$32:B$32, $A31)&gt;0, $B$19, C14)</f>
        <v>-6.6</v>
      </c>
      <c r="D31" s="28">
        <f>IF(COUNTIF($B$32:C$32, $A31)&gt;0, $B$19, D14)</f>
        <v>-7</v>
      </c>
      <c r="E31" s="28">
        <f>IF(COUNTIF($B$32:D$32, $A31)&gt;0, $B$19, E14)</f>
        <v>-1.6</v>
      </c>
      <c r="F31" s="28">
        <f>IF(COUNTIF($B$32:E$32, $A31)&gt;0, $B$19, F14)</f>
        <v>8.3000000000000007</v>
      </c>
      <c r="G31" s="28">
        <f>IF(COUNTIF($B$32:F$32, $A31)&gt;0, $B$19, G14)</f>
        <v>15.3</v>
      </c>
      <c r="H31" s="28">
        <f>IF(COUNTIF($B$32:G$32, $A31)&gt;0, $B$19, H14)</f>
        <v>19.399999999999999</v>
      </c>
      <c r="I31" s="28">
        <f>IF(COUNTIF($B$32:H$32, $A31)&gt;0, $B$19, I14)</f>
        <v>21.4</v>
      </c>
      <c r="J31" s="28">
        <f>IF(COUNTIF($B$32:I$32, $A31)&gt;0, $B$19, J14)</f>
        <v>20.100000000000001</v>
      </c>
      <c r="K31" s="28">
        <f>IF(COUNTIF($B$32:J$32, $A31)&gt;0, $B$19, K14)</f>
        <v>14</v>
      </c>
      <c r="L31" s="28">
        <f>IF(COUNTIF($B$32:K$32, $A31)&gt;0, $B$19, L14)</f>
        <v>7.1</v>
      </c>
      <c r="M31" s="28">
        <f>IF(COUNTIF($B$32:L$32, $A31)&gt;0, $B$19, M14)</f>
        <v>-10000</v>
      </c>
      <c r="N31" s="29">
        <f>IF(COUNTIF($B$32:M$32, $A31)&gt;0, $B$19, N14)</f>
        <v>-10000</v>
      </c>
    </row>
    <row r="32" spans="1:57" ht="14.4" customHeight="1" x14ac:dyDescent="0.3">
      <c r="A32" s="201" t="s">
        <v>132</v>
      </c>
      <c r="B32" s="21" t="s">
        <v>74</v>
      </c>
      <c r="C32" s="98">
        <v>3</v>
      </c>
      <c r="D32" s="98">
        <v>4</v>
      </c>
      <c r="E32" s="98">
        <v>5</v>
      </c>
      <c r="F32" s="98">
        <v>11</v>
      </c>
      <c r="G32" s="98">
        <v>6</v>
      </c>
      <c r="H32" s="98">
        <v>8</v>
      </c>
      <c r="I32" s="98">
        <v>7</v>
      </c>
      <c r="J32" s="98">
        <v>2</v>
      </c>
      <c r="K32" s="98">
        <v>1</v>
      </c>
      <c r="L32" s="98">
        <v>12</v>
      </c>
      <c r="M32" s="98">
        <v>9</v>
      </c>
      <c r="N32" s="98">
        <v>10</v>
      </c>
      <c r="O32" s="98">
        <f>C32</f>
        <v>3</v>
      </c>
      <c r="Q32" s="152" t="s">
        <v>96</v>
      </c>
    </row>
    <row r="33" spans="1:20" x14ac:dyDescent="0.3">
      <c r="A33" s="201"/>
      <c r="B33" s="21" t="s">
        <v>76</v>
      </c>
      <c r="C33">
        <f>INDEX($C$3:$N$14, C32,C18)</f>
        <v>-6.5</v>
      </c>
      <c r="D33">
        <f t="shared" ref="D33:N33" si="0">INDEX($C$3:$N$14, D32,D18)</f>
        <v>-9.6999999999999993</v>
      </c>
      <c r="E33">
        <f t="shared" si="0"/>
        <v>-2.6</v>
      </c>
      <c r="F33">
        <f t="shared" si="0"/>
        <v>7.5</v>
      </c>
      <c r="G33">
        <f t="shared" si="0"/>
        <v>11.8</v>
      </c>
      <c r="H33">
        <f t="shared" si="0"/>
        <v>18</v>
      </c>
      <c r="I33">
        <f t="shared" si="0"/>
        <v>14.9</v>
      </c>
      <c r="J33">
        <f t="shared" si="0"/>
        <v>22.3</v>
      </c>
      <c r="K33">
        <f t="shared" si="0"/>
        <v>16</v>
      </c>
      <c r="L33">
        <f t="shared" si="0"/>
        <v>7.1</v>
      </c>
      <c r="M33">
        <f t="shared" si="0"/>
        <v>0.1</v>
      </c>
      <c r="N33">
        <f t="shared" si="0"/>
        <v>8.1</v>
      </c>
      <c r="Q33" s="152" t="s">
        <v>100</v>
      </c>
      <c r="R33" s="185"/>
      <c r="S33" s="185"/>
      <c r="T33" s="185"/>
    </row>
    <row r="34" spans="1:20" x14ac:dyDescent="0.3">
      <c r="A34" s="201"/>
      <c r="B34" s="21" t="s">
        <v>75</v>
      </c>
      <c r="C34" s="103">
        <f>SUM(C33:N33)</f>
        <v>86.999999999999986</v>
      </c>
      <c r="Q34" s="152" t="s">
        <v>101</v>
      </c>
      <c r="R34" s="185"/>
      <c r="S34" s="185"/>
      <c r="T34" s="185"/>
    </row>
    <row r="35" spans="1:20" x14ac:dyDescent="0.3">
      <c r="A35" s="201"/>
      <c r="B35" s="180" t="s">
        <v>87</v>
      </c>
      <c r="C35" s="186">
        <f t="shared" ref="C35:N35" si="1">INDEX($Q$3:$AB$14, C32, D32)</f>
        <v>170</v>
      </c>
      <c r="D35" s="186">
        <f t="shared" si="1"/>
        <v>180</v>
      </c>
      <c r="E35" s="186">
        <f t="shared" si="1"/>
        <v>50</v>
      </c>
      <c r="F35" s="186">
        <f t="shared" si="1"/>
        <v>320</v>
      </c>
      <c r="G35" s="186">
        <f t="shared" si="1"/>
        <v>70</v>
      </c>
      <c r="H35" s="186">
        <f t="shared" si="1"/>
        <v>460</v>
      </c>
      <c r="I35" s="186">
        <f t="shared" si="1"/>
        <v>680</v>
      </c>
      <c r="J35" s="186">
        <f t="shared" si="1"/>
        <v>770</v>
      </c>
      <c r="K35" s="186">
        <f t="shared" si="1"/>
        <v>770</v>
      </c>
      <c r="L35" s="186">
        <f t="shared" si="1"/>
        <v>150</v>
      </c>
      <c r="M35" s="186">
        <f t="shared" si="1"/>
        <v>230</v>
      </c>
      <c r="N35" s="186">
        <f t="shared" si="1"/>
        <v>160</v>
      </c>
      <c r="Q35" s="184" t="s">
        <v>97</v>
      </c>
      <c r="R35" s="184"/>
      <c r="S35" s="184"/>
      <c r="T35" s="184"/>
    </row>
    <row r="36" spans="1:20" x14ac:dyDescent="0.3">
      <c r="A36" s="201"/>
      <c r="B36" s="182" t="s">
        <v>88</v>
      </c>
      <c r="C36" s="183">
        <f>SUM(C35:N35)</f>
        <v>4010</v>
      </c>
      <c r="D36" s="187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Q36" s="184"/>
      <c r="R36" s="184"/>
      <c r="S36" s="184"/>
      <c r="T36" s="184"/>
    </row>
    <row r="37" spans="1:20" x14ac:dyDescent="0.3">
      <c r="A37" s="201"/>
      <c r="B37" s="188" t="s">
        <v>89</v>
      </c>
      <c r="C37" s="189">
        <f>C36-C34*$H$37</f>
        <v>3923</v>
      </c>
      <c r="D37" s="189"/>
      <c r="E37" s="188" t="s">
        <v>99</v>
      </c>
      <c r="F37" s="188"/>
      <c r="G37" s="188"/>
      <c r="H37" s="181">
        <v>1</v>
      </c>
      <c r="I37" s="181"/>
      <c r="J37" s="181"/>
      <c r="K37" s="181"/>
      <c r="L37" s="181"/>
      <c r="M37" s="181"/>
      <c r="N37" s="181"/>
      <c r="Q37" s="184"/>
      <c r="R37" s="184"/>
      <c r="S37" s="184"/>
      <c r="T37" s="184"/>
    </row>
    <row r="38" spans="1:20" x14ac:dyDescent="0.3">
      <c r="A38" s="203"/>
      <c r="D38" s="43"/>
    </row>
  </sheetData>
  <mergeCells count="4">
    <mergeCell ref="Q1:AB1"/>
    <mergeCell ref="C37:D37"/>
    <mergeCell ref="Q35:T37"/>
    <mergeCell ref="A32:A37"/>
  </mergeCells>
  <conditionalFormatting sqref="C20:N31">
    <cfRule type="cellIs" dxfId="2" priority="7" operator="equal">
      <formula>$B$19</formula>
    </cfRule>
    <cfRule type="colorScale" priority="9">
      <colorScale>
        <cfvo type="num" val="-50"/>
        <cfvo type="num" val="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workbookViewId="0">
      <selection activeCell="A32" sqref="A32:A37"/>
    </sheetView>
  </sheetViews>
  <sheetFormatPr defaultRowHeight="14.4" x14ac:dyDescent="0.3"/>
  <cols>
    <col min="1" max="1" width="6.5546875" customWidth="1"/>
    <col min="2" max="2" width="12.21875" customWidth="1"/>
    <col min="3" max="15" width="6.6640625" customWidth="1"/>
    <col min="16" max="28" width="5.77734375" customWidth="1"/>
    <col min="29" max="48" width="6.6640625" customWidth="1"/>
  </cols>
  <sheetData>
    <row r="1" spans="1:28" ht="15.6" x14ac:dyDescent="0.3">
      <c r="C1" s="39">
        <v>1</v>
      </c>
      <c r="D1" s="39">
        <v>2</v>
      </c>
      <c r="E1" s="39">
        <v>3</v>
      </c>
      <c r="F1" s="39">
        <v>4</v>
      </c>
      <c r="G1" s="39">
        <v>5</v>
      </c>
      <c r="H1" s="39">
        <v>6</v>
      </c>
      <c r="I1" s="39">
        <v>7</v>
      </c>
      <c r="J1" s="39">
        <v>8</v>
      </c>
      <c r="K1" s="39">
        <v>9</v>
      </c>
      <c r="L1" s="39">
        <v>10</v>
      </c>
      <c r="M1" s="39">
        <v>11</v>
      </c>
      <c r="N1" s="39">
        <v>12</v>
      </c>
      <c r="O1" s="36"/>
      <c r="Q1" s="164" t="str">
        <f>greedy!$D$3</f>
        <v>Таблица стоимости переезда (тыс.руб.)</v>
      </c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</row>
    <row r="2" spans="1:28" ht="16.2" thickBot="1" x14ac:dyDescent="0.35">
      <c r="C2" s="108" t="s">
        <v>0</v>
      </c>
      <c r="D2" s="108" t="s">
        <v>1</v>
      </c>
      <c r="E2" s="108" t="s">
        <v>2</v>
      </c>
      <c r="F2" s="108" t="s">
        <v>3</v>
      </c>
      <c r="G2" s="108" t="s">
        <v>4</v>
      </c>
      <c r="H2" s="108" t="s">
        <v>5</v>
      </c>
      <c r="I2" s="108" t="s">
        <v>6</v>
      </c>
      <c r="J2" s="108" t="s">
        <v>7</v>
      </c>
      <c r="K2" s="108" t="s">
        <v>8</v>
      </c>
      <c r="L2" s="108" t="s">
        <v>9</v>
      </c>
      <c r="M2" s="108" t="s">
        <v>10</v>
      </c>
      <c r="N2" s="108" t="s">
        <v>11</v>
      </c>
      <c r="O2" s="37"/>
      <c r="P2" s="59">
        <f>10^9</f>
        <v>1000000000</v>
      </c>
      <c r="Q2" s="41">
        <v>1</v>
      </c>
      <c r="R2" s="41">
        <v>2</v>
      </c>
      <c r="S2" s="41">
        <v>3</v>
      </c>
      <c r="T2" s="41">
        <v>4</v>
      </c>
      <c r="U2" s="41">
        <v>5</v>
      </c>
      <c r="V2" s="41">
        <v>6</v>
      </c>
      <c r="W2" s="41">
        <v>7</v>
      </c>
      <c r="X2" s="41">
        <v>8</v>
      </c>
      <c r="Y2" s="41">
        <v>9</v>
      </c>
      <c r="Z2" s="41">
        <v>10</v>
      </c>
      <c r="AA2" s="41">
        <v>11</v>
      </c>
      <c r="AB2" s="41">
        <v>12</v>
      </c>
    </row>
    <row r="3" spans="1:28" x14ac:dyDescent="0.3">
      <c r="A3" s="39">
        <v>1</v>
      </c>
      <c r="B3" t="s">
        <v>16</v>
      </c>
      <c r="C3" s="13">
        <v>-12.3</v>
      </c>
      <c r="D3" s="9">
        <v>-8.4</v>
      </c>
      <c r="E3" s="8">
        <v>-1.9</v>
      </c>
      <c r="F3" s="4">
        <v>5.0999999999999996</v>
      </c>
      <c r="G3" s="12">
        <v>9.8000000000000007</v>
      </c>
      <c r="H3" s="7">
        <v>13.6</v>
      </c>
      <c r="I3" s="6">
        <v>17.600000000000001</v>
      </c>
      <c r="J3" s="14">
        <v>19.8</v>
      </c>
      <c r="K3" s="7">
        <v>16</v>
      </c>
      <c r="L3" s="12">
        <v>8.9</v>
      </c>
      <c r="M3" s="3">
        <v>-0.9</v>
      </c>
      <c r="N3" s="9">
        <v>-9.1</v>
      </c>
      <c r="O3" s="22"/>
      <c r="P3" s="42">
        <v>1</v>
      </c>
      <c r="Q3" s="56">
        <f>$P$2</f>
        <v>1000000000</v>
      </c>
      <c r="R3" s="44">
        <v>770</v>
      </c>
      <c r="S3" s="44">
        <v>770</v>
      </c>
      <c r="T3" s="44">
        <v>710</v>
      </c>
      <c r="U3" s="44">
        <v>720</v>
      </c>
      <c r="V3" s="44">
        <v>440</v>
      </c>
      <c r="W3" s="44">
        <v>280</v>
      </c>
      <c r="X3" s="44">
        <v>520</v>
      </c>
      <c r="Y3" s="44">
        <v>780</v>
      </c>
      <c r="Z3" s="44">
        <v>840</v>
      </c>
      <c r="AA3" s="44">
        <v>760</v>
      </c>
      <c r="AB3" s="45">
        <v>770</v>
      </c>
    </row>
    <row r="4" spans="1:28" x14ac:dyDescent="0.3">
      <c r="A4" s="39">
        <v>2</v>
      </c>
      <c r="B4" t="s">
        <v>20</v>
      </c>
      <c r="C4" s="2">
        <v>-6.3</v>
      </c>
      <c r="D4" s="2">
        <v>-6.6</v>
      </c>
      <c r="E4" s="3">
        <v>-0.5</v>
      </c>
      <c r="F4" s="12">
        <v>9.1999999999999993</v>
      </c>
      <c r="G4" s="7">
        <v>15.9</v>
      </c>
      <c r="H4" s="14">
        <v>21</v>
      </c>
      <c r="I4" s="15">
        <v>23.6</v>
      </c>
      <c r="J4" s="14">
        <v>22.3</v>
      </c>
      <c r="K4" s="7">
        <v>15.6</v>
      </c>
      <c r="L4" s="12">
        <v>8</v>
      </c>
      <c r="M4" s="3">
        <v>0.3</v>
      </c>
      <c r="N4" s="2">
        <v>-4.7</v>
      </c>
      <c r="O4" s="22"/>
      <c r="P4" s="42">
        <v>2</v>
      </c>
      <c r="Q4" s="46">
        <v>770</v>
      </c>
      <c r="R4" s="57">
        <f>$P$2</f>
        <v>1000000000</v>
      </c>
      <c r="S4" s="47">
        <v>100</v>
      </c>
      <c r="T4" s="47">
        <v>280</v>
      </c>
      <c r="U4" s="47">
        <v>100</v>
      </c>
      <c r="V4" s="47">
        <v>320</v>
      </c>
      <c r="W4" s="47">
        <v>680</v>
      </c>
      <c r="X4" s="47">
        <v>250</v>
      </c>
      <c r="Y4" s="47">
        <v>180</v>
      </c>
      <c r="Z4" s="47">
        <v>80</v>
      </c>
      <c r="AA4" s="47">
        <v>50</v>
      </c>
      <c r="AB4" s="48">
        <v>30</v>
      </c>
    </row>
    <row r="5" spans="1:28" x14ac:dyDescent="0.3">
      <c r="A5" s="39">
        <v>3</v>
      </c>
      <c r="B5" t="s">
        <v>12</v>
      </c>
      <c r="C5" s="2">
        <v>-6.5</v>
      </c>
      <c r="D5" s="2">
        <v>-6.7</v>
      </c>
      <c r="E5" s="3">
        <v>-1</v>
      </c>
      <c r="F5" s="4">
        <v>6.7</v>
      </c>
      <c r="G5" s="5">
        <v>13.2</v>
      </c>
      <c r="H5" s="6">
        <v>17</v>
      </c>
      <c r="I5" s="6">
        <v>19.2</v>
      </c>
      <c r="J5" s="6">
        <v>17</v>
      </c>
      <c r="K5" s="5">
        <v>11.3</v>
      </c>
      <c r="L5" s="4">
        <v>5.6</v>
      </c>
      <c r="M5" s="3">
        <v>-1.2</v>
      </c>
      <c r="N5" s="2">
        <v>-5.2</v>
      </c>
      <c r="O5" s="22"/>
      <c r="P5" s="42">
        <v>3</v>
      </c>
      <c r="Q5" s="46">
        <v>770</v>
      </c>
      <c r="R5" s="47">
        <v>100</v>
      </c>
      <c r="S5" s="57">
        <f>$P$2</f>
        <v>1000000000</v>
      </c>
      <c r="T5" s="47">
        <v>170</v>
      </c>
      <c r="U5" s="47">
        <v>40</v>
      </c>
      <c r="V5" s="47">
        <v>330</v>
      </c>
      <c r="W5" s="47">
        <v>630</v>
      </c>
      <c r="X5" s="47">
        <v>260</v>
      </c>
      <c r="Y5" s="47">
        <v>70</v>
      </c>
      <c r="Z5" s="47">
        <v>160</v>
      </c>
      <c r="AA5" s="47">
        <v>50</v>
      </c>
      <c r="AB5" s="48">
        <v>70</v>
      </c>
    </row>
    <row r="6" spans="1:28" x14ac:dyDescent="0.3">
      <c r="A6" s="39">
        <v>4</v>
      </c>
      <c r="B6" t="s">
        <v>18</v>
      </c>
      <c r="C6" s="9">
        <v>-10.1</v>
      </c>
      <c r="D6" s="9">
        <v>-9.6999999999999993</v>
      </c>
      <c r="E6" s="2">
        <v>-5.5</v>
      </c>
      <c r="F6" s="3">
        <v>-0.7</v>
      </c>
      <c r="G6" s="11">
        <v>4</v>
      </c>
      <c r="H6" s="12">
        <v>9.1999999999999993</v>
      </c>
      <c r="I6" s="5">
        <v>12.8</v>
      </c>
      <c r="J6" s="5">
        <v>11.1</v>
      </c>
      <c r="K6" s="4">
        <v>7</v>
      </c>
      <c r="L6" s="11">
        <v>1.5</v>
      </c>
      <c r="M6" s="2">
        <v>-4.8</v>
      </c>
      <c r="N6" s="9">
        <v>-8.1999999999999993</v>
      </c>
      <c r="O6" s="22"/>
      <c r="P6" s="42">
        <v>4</v>
      </c>
      <c r="Q6" s="46">
        <v>710</v>
      </c>
      <c r="R6" s="47">
        <v>280</v>
      </c>
      <c r="S6" s="47">
        <v>170</v>
      </c>
      <c r="T6" s="57">
        <f>$P$2</f>
        <v>1000000000</v>
      </c>
      <c r="U6" s="47">
        <v>180</v>
      </c>
      <c r="V6" s="47">
        <v>350</v>
      </c>
      <c r="W6" s="47">
        <v>510</v>
      </c>
      <c r="X6" s="47">
        <v>300</v>
      </c>
      <c r="Y6" s="47">
        <v>120</v>
      </c>
      <c r="Z6" s="47">
        <v>340</v>
      </c>
      <c r="AA6" s="47">
        <v>220</v>
      </c>
      <c r="AB6" s="48">
        <v>250</v>
      </c>
    </row>
    <row r="7" spans="1:28" x14ac:dyDescent="0.3">
      <c r="A7" s="39">
        <v>5</v>
      </c>
      <c r="B7" t="s">
        <v>14</v>
      </c>
      <c r="C7" s="9">
        <v>-8.9</v>
      </c>
      <c r="D7" s="9">
        <v>-8.8000000000000007</v>
      </c>
      <c r="E7" s="8">
        <v>-2.6</v>
      </c>
      <c r="F7" s="4">
        <v>6.1</v>
      </c>
      <c r="G7" s="5">
        <v>12.9</v>
      </c>
      <c r="H7" s="6">
        <v>17.2</v>
      </c>
      <c r="I7" s="6">
        <v>19.399999999999999</v>
      </c>
      <c r="J7" s="6">
        <v>16.899999999999999</v>
      </c>
      <c r="K7" s="5">
        <v>11.1</v>
      </c>
      <c r="L7" s="4">
        <v>4.7</v>
      </c>
      <c r="M7" s="8">
        <v>-2.8</v>
      </c>
      <c r="N7" s="2">
        <v>-7.3</v>
      </c>
      <c r="O7" s="22"/>
      <c r="P7" s="42">
        <v>5</v>
      </c>
      <c r="Q7" s="46">
        <v>720</v>
      </c>
      <c r="R7" s="47">
        <v>100</v>
      </c>
      <c r="S7" s="47">
        <v>40</v>
      </c>
      <c r="T7" s="47">
        <v>180</v>
      </c>
      <c r="U7" s="57">
        <f>$P$2</f>
        <v>1000000000</v>
      </c>
      <c r="V7" s="47">
        <v>290</v>
      </c>
      <c r="W7" s="47">
        <v>600</v>
      </c>
      <c r="X7" s="47">
        <v>220</v>
      </c>
      <c r="Y7" s="47">
        <v>100</v>
      </c>
      <c r="Z7" s="47">
        <v>170</v>
      </c>
      <c r="AA7" s="47">
        <v>50</v>
      </c>
      <c r="AB7" s="48">
        <v>70</v>
      </c>
    </row>
    <row r="8" spans="1:28" x14ac:dyDescent="0.3">
      <c r="A8" s="39">
        <v>6</v>
      </c>
      <c r="B8" t="s">
        <v>15</v>
      </c>
      <c r="C8" s="10">
        <v>-16.5</v>
      </c>
      <c r="D8" s="10">
        <v>-14.8</v>
      </c>
      <c r="E8" s="9">
        <v>-7.6</v>
      </c>
      <c r="F8" s="11">
        <v>2.2999999999999998</v>
      </c>
      <c r="G8" s="5">
        <v>11.8</v>
      </c>
      <c r="H8" s="6">
        <v>17.100000000000001</v>
      </c>
      <c r="I8" s="6">
        <v>19.399999999999999</v>
      </c>
      <c r="J8" s="6">
        <v>16.600000000000001</v>
      </c>
      <c r="K8" s="12">
        <v>10.199999999999999</v>
      </c>
      <c r="L8" s="11">
        <v>3.1</v>
      </c>
      <c r="M8" s="2">
        <v>-6.9</v>
      </c>
      <c r="N8" s="10">
        <v>-14</v>
      </c>
      <c r="O8" s="22"/>
      <c r="P8" s="42">
        <v>6</v>
      </c>
      <c r="Q8" s="46">
        <v>440</v>
      </c>
      <c r="R8" s="47">
        <v>320</v>
      </c>
      <c r="S8" s="47">
        <v>330</v>
      </c>
      <c r="T8" s="47">
        <v>350</v>
      </c>
      <c r="U8" s="47">
        <v>290</v>
      </c>
      <c r="V8" s="57">
        <f>$P$2</f>
        <v>1000000000</v>
      </c>
      <c r="W8" s="47">
        <v>400</v>
      </c>
      <c r="X8" s="47">
        <v>70</v>
      </c>
      <c r="Y8" s="47">
        <v>370</v>
      </c>
      <c r="Z8" s="47">
        <v>390</v>
      </c>
      <c r="AA8" s="47">
        <v>320</v>
      </c>
      <c r="AB8" s="48">
        <v>330</v>
      </c>
    </row>
    <row r="9" spans="1:28" x14ac:dyDescent="0.3">
      <c r="A9" s="39">
        <v>7</v>
      </c>
      <c r="B9" t="s">
        <v>21</v>
      </c>
      <c r="C9" s="16">
        <v>-46.4</v>
      </c>
      <c r="D9" s="17">
        <v>-42</v>
      </c>
      <c r="E9" s="18">
        <v>-31.2</v>
      </c>
      <c r="F9" s="10">
        <v>-13.6</v>
      </c>
      <c r="G9" s="11">
        <v>2.7</v>
      </c>
      <c r="H9" s="5">
        <v>12.6</v>
      </c>
      <c r="I9" s="7">
        <v>14.9</v>
      </c>
      <c r="J9" s="12">
        <v>10.3</v>
      </c>
      <c r="K9" s="11">
        <v>2.2999999999999998</v>
      </c>
      <c r="L9" s="10">
        <v>-14.8</v>
      </c>
      <c r="M9" s="19">
        <v>-35.200000000000003</v>
      </c>
      <c r="N9" s="16">
        <v>-45.5</v>
      </c>
      <c r="O9" s="115"/>
      <c r="P9" s="42">
        <v>7</v>
      </c>
      <c r="Q9" s="46">
        <v>280</v>
      </c>
      <c r="R9" s="47">
        <v>680</v>
      </c>
      <c r="S9" s="47">
        <v>630</v>
      </c>
      <c r="T9" s="47">
        <v>510</v>
      </c>
      <c r="U9" s="47">
        <v>600</v>
      </c>
      <c r="V9" s="47">
        <v>400</v>
      </c>
      <c r="W9" s="57">
        <f>$P$2</f>
        <v>1000000000</v>
      </c>
      <c r="X9" s="47">
        <v>460</v>
      </c>
      <c r="Y9" s="47">
        <v>620</v>
      </c>
      <c r="Z9" s="47">
        <v>760</v>
      </c>
      <c r="AA9" s="47">
        <v>650</v>
      </c>
      <c r="AB9" s="48">
        <v>670</v>
      </c>
    </row>
    <row r="10" spans="1:28" x14ac:dyDescent="0.3">
      <c r="A10" s="39">
        <v>8</v>
      </c>
      <c r="B10" t="s">
        <v>19</v>
      </c>
      <c r="C10" s="9">
        <v>-10.3</v>
      </c>
      <c r="D10" s="9">
        <v>-10</v>
      </c>
      <c r="E10" s="2">
        <v>-7.3</v>
      </c>
      <c r="F10" s="11">
        <v>3.7</v>
      </c>
      <c r="G10" s="5">
        <v>12.5</v>
      </c>
      <c r="H10" s="6">
        <v>18</v>
      </c>
      <c r="I10" s="14">
        <v>19.600000000000001</v>
      </c>
      <c r="J10" s="6">
        <v>16.899999999999999</v>
      </c>
      <c r="K10" s="12">
        <v>10.4</v>
      </c>
      <c r="L10" s="11">
        <v>3.5</v>
      </c>
      <c r="M10" s="2">
        <v>-7.3</v>
      </c>
      <c r="N10" s="13">
        <v>-10.8</v>
      </c>
      <c r="O10" s="22"/>
      <c r="P10" s="42">
        <v>8</v>
      </c>
      <c r="Q10" s="46">
        <v>520</v>
      </c>
      <c r="R10" s="47">
        <v>250</v>
      </c>
      <c r="S10" s="47">
        <v>260</v>
      </c>
      <c r="T10" s="47">
        <v>300</v>
      </c>
      <c r="U10" s="47">
        <v>220</v>
      </c>
      <c r="V10" s="47">
        <v>70</v>
      </c>
      <c r="W10" s="47">
        <v>460</v>
      </c>
      <c r="X10" s="57">
        <f>$P$2</f>
        <v>1000000000</v>
      </c>
      <c r="Y10" s="47">
        <v>310</v>
      </c>
      <c r="Z10" s="47">
        <v>320</v>
      </c>
      <c r="AA10" s="47">
        <v>250</v>
      </c>
      <c r="AB10" s="48">
        <v>250</v>
      </c>
    </row>
    <row r="11" spans="1:28" x14ac:dyDescent="0.3">
      <c r="A11" s="39">
        <v>9</v>
      </c>
      <c r="B11" t="s">
        <v>13</v>
      </c>
      <c r="C11" s="2">
        <v>-5.5</v>
      </c>
      <c r="D11" s="2">
        <v>-5.8</v>
      </c>
      <c r="E11" s="3">
        <v>-1.3</v>
      </c>
      <c r="F11" s="4">
        <v>5.0999999999999996</v>
      </c>
      <c r="G11" s="5">
        <v>11.3</v>
      </c>
      <c r="H11" s="7">
        <v>15.7</v>
      </c>
      <c r="I11" s="6">
        <v>18.8</v>
      </c>
      <c r="J11" s="6">
        <v>16.899999999999999</v>
      </c>
      <c r="K11" s="5">
        <v>11.6</v>
      </c>
      <c r="L11" s="4">
        <v>6.2</v>
      </c>
      <c r="M11" s="3">
        <v>0.1</v>
      </c>
      <c r="N11" s="8">
        <v>-3.7</v>
      </c>
      <c r="O11" s="22"/>
      <c r="P11" s="42">
        <v>9</v>
      </c>
      <c r="Q11" s="46">
        <v>780</v>
      </c>
      <c r="R11" s="47">
        <v>180</v>
      </c>
      <c r="S11" s="47">
        <v>70</v>
      </c>
      <c r="T11" s="47">
        <v>120</v>
      </c>
      <c r="U11" s="47">
        <v>100</v>
      </c>
      <c r="V11" s="47">
        <v>370</v>
      </c>
      <c r="W11" s="47">
        <v>620</v>
      </c>
      <c r="X11" s="47">
        <v>310</v>
      </c>
      <c r="Y11" s="57">
        <f>$P$2</f>
        <v>1000000000</v>
      </c>
      <c r="Z11" s="47">
        <v>230</v>
      </c>
      <c r="AA11" s="47">
        <v>120</v>
      </c>
      <c r="AB11" s="48">
        <v>150</v>
      </c>
    </row>
    <row r="12" spans="1:28" x14ac:dyDescent="0.3">
      <c r="A12" s="39">
        <v>10</v>
      </c>
      <c r="B12" t="s">
        <v>17</v>
      </c>
      <c r="C12" s="4">
        <v>6.1</v>
      </c>
      <c r="D12" s="4">
        <v>6</v>
      </c>
      <c r="E12" s="12">
        <v>8.1999999999999993</v>
      </c>
      <c r="F12" s="5">
        <v>12.1</v>
      </c>
      <c r="G12" s="7">
        <v>16</v>
      </c>
      <c r="H12" s="14">
        <v>20.2</v>
      </c>
      <c r="I12" s="15">
        <v>23.2</v>
      </c>
      <c r="J12" s="15">
        <v>23.6</v>
      </c>
      <c r="K12" s="14">
        <v>20</v>
      </c>
      <c r="L12" s="7">
        <v>15.8</v>
      </c>
      <c r="M12" s="5">
        <v>11.1</v>
      </c>
      <c r="N12" s="12">
        <v>8.1</v>
      </c>
      <c r="O12" s="22"/>
      <c r="P12" s="42">
        <v>10</v>
      </c>
      <c r="Q12" s="46">
        <v>840</v>
      </c>
      <c r="R12" s="47">
        <v>80</v>
      </c>
      <c r="S12" s="47">
        <v>160</v>
      </c>
      <c r="T12" s="47">
        <v>340</v>
      </c>
      <c r="U12" s="47">
        <v>170</v>
      </c>
      <c r="V12" s="47">
        <v>390</v>
      </c>
      <c r="W12" s="47">
        <v>760</v>
      </c>
      <c r="X12" s="47">
        <v>320</v>
      </c>
      <c r="Y12" s="47">
        <v>230</v>
      </c>
      <c r="Z12" s="57">
        <f>$P$2</f>
        <v>1000000000</v>
      </c>
      <c r="AA12" s="47">
        <v>120</v>
      </c>
      <c r="AB12" s="48">
        <v>90</v>
      </c>
    </row>
    <row r="13" spans="1:28" x14ac:dyDescent="0.3">
      <c r="A13" s="39">
        <v>11</v>
      </c>
      <c r="B13" t="s">
        <v>23</v>
      </c>
      <c r="C13" s="2">
        <v>-7.5</v>
      </c>
      <c r="D13" s="9">
        <v>-7.9</v>
      </c>
      <c r="E13" s="8">
        <v>-2.4</v>
      </c>
      <c r="F13" s="12">
        <v>7.5</v>
      </c>
      <c r="G13" s="7">
        <v>14.5</v>
      </c>
      <c r="H13" s="6">
        <v>18.399999999999999</v>
      </c>
      <c r="I13" s="14">
        <v>20.399999999999999</v>
      </c>
      <c r="J13" s="6">
        <v>18.7</v>
      </c>
      <c r="K13" s="5">
        <v>12.7</v>
      </c>
      <c r="L13" s="4">
        <v>6.1</v>
      </c>
      <c r="M13" s="3">
        <v>-1.4</v>
      </c>
      <c r="N13" s="2">
        <v>-6.3</v>
      </c>
      <c r="O13" s="22"/>
      <c r="P13" s="42">
        <v>11</v>
      </c>
      <c r="Q13" s="46">
        <v>760</v>
      </c>
      <c r="R13" s="47">
        <v>50</v>
      </c>
      <c r="S13" s="47">
        <v>50</v>
      </c>
      <c r="T13" s="47">
        <v>220</v>
      </c>
      <c r="U13" s="47">
        <v>50</v>
      </c>
      <c r="V13" s="47">
        <v>320</v>
      </c>
      <c r="W13" s="47">
        <v>650</v>
      </c>
      <c r="X13" s="47">
        <v>250</v>
      </c>
      <c r="Y13" s="47">
        <v>120</v>
      </c>
      <c r="Z13" s="47">
        <v>120</v>
      </c>
      <c r="AA13" s="57">
        <f>$P$2</f>
        <v>1000000000</v>
      </c>
      <c r="AB13" s="48">
        <v>20</v>
      </c>
    </row>
    <row r="14" spans="1:28" x14ac:dyDescent="0.3">
      <c r="A14" s="39">
        <v>12</v>
      </c>
      <c r="B14" t="s">
        <v>22</v>
      </c>
      <c r="C14" s="2">
        <v>-6.6</v>
      </c>
      <c r="D14" s="2">
        <v>-7</v>
      </c>
      <c r="E14" s="8">
        <v>-1.6</v>
      </c>
      <c r="F14" s="12">
        <v>8.3000000000000007</v>
      </c>
      <c r="G14" s="7">
        <v>15.3</v>
      </c>
      <c r="H14" s="6">
        <v>19.399999999999999</v>
      </c>
      <c r="I14" s="14">
        <v>21.4</v>
      </c>
      <c r="J14" s="14">
        <v>20.100000000000001</v>
      </c>
      <c r="K14" s="7">
        <v>14</v>
      </c>
      <c r="L14" s="4">
        <v>7.1</v>
      </c>
      <c r="M14" s="3">
        <v>-0.3</v>
      </c>
      <c r="N14" s="2">
        <v>-5.3</v>
      </c>
      <c r="O14" s="22"/>
      <c r="P14" s="42">
        <v>12</v>
      </c>
      <c r="Q14" s="49">
        <v>770</v>
      </c>
      <c r="R14" s="50">
        <v>30</v>
      </c>
      <c r="S14" s="50">
        <v>70</v>
      </c>
      <c r="T14" s="50">
        <v>250</v>
      </c>
      <c r="U14" s="50">
        <v>70</v>
      </c>
      <c r="V14" s="50">
        <v>330</v>
      </c>
      <c r="W14" s="50">
        <v>670</v>
      </c>
      <c r="X14" s="50">
        <v>250</v>
      </c>
      <c r="Y14" s="50">
        <v>150</v>
      </c>
      <c r="Z14" s="50">
        <v>90</v>
      </c>
      <c r="AA14" s="50">
        <v>20</v>
      </c>
      <c r="AB14" s="58">
        <f>$P$2</f>
        <v>1000000000</v>
      </c>
    </row>
    <row r="15" spans="1:28" x14ac:dyDescent="0.3">
      <c r="O15" s="116"/>
    </row>
    <row r="16" spans="1:28" x14ac:dyDescent="0.3">
      <c r="O16" s="116"/>
    </row>
    <row r="17" spans="1:17" ht="24.6" x14ac:dyDescent="0.3">
      <c r="A17" s="97"/>
      <c r="B17" s="21"/>
      <c r="C17" s="91" t="s">
        <v>65</v>
      </c>
      <c r="D17" s="103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spans="1:17" x14ac:dyDescent="0.3">
      <c r="C18" s="39">
        <v>1</v>
      </c>
      <c r="D18" s="39">
        <v>2</v>
      </c>
      <c r="E18" s="39">
        <v>3</v>
      </c>
      <c r="F18" s="39">
        <v>4</v>
      </c>
      <c r="G18" s="39">
        <v>5</v>
      </c>
      <c r="H18" s="39">
        <v>6</v>
      </c>
      <c r="I18" s="39">
        <v>7</v>
      </c>
      <c r="J18" s="39">
        <v>8</v>
      </c>
      <c r="K18" s="39">
        <v>9</v>
      </c>
      <c r="L18" s="39">
        <v>10</v>
      </c>
      <c r="M18" s="39">
        <v>11</v>
      </c>
      <c r="N18" s="39">
        <v>12</v>
      </c>
    </row>
    <row r="19" spans="1:17" ht="15" thickBot="1" x14ac:dyDescent="0.35">
      <c r="A19" s="128" t="s">
        <v>77</v>
      </c>
      <c r="B19" s="35">
        <v>-10000</v>
      </c>
      <c r="C19" s="109" t="s">
        <v>0</v>
      </c>
      <c r="D19" s="109" t="s">
        <v>1</v>
      </c>
      <c r="E19" s="109" t="s">
        <v>2</v>
      </c>
      <c r="F19" s="109" t="s">
        <v>3</v>
      </c>
      <c r="G19" s="109" t="s">
        <v>4</v>
      </c>
      <c r="H19" s="109" t="s">
        <v>5</v>
      </c>
      <c r="I19" s="109" t="s">
        <v>6</v>
      </c>
      <c r="J19" s="109" t="s">
        <v>7</v>
      </c>
      <c r="K19" s="109" t="s">
        <v>8</v>
      </c>
      <c r="L19" s="109" t="s">
        <v>9</v>
      </c>
      <c r="M19" s="109" t="s">
        <v>10</v>
      </c>
      <c r="N19" s="109" t="s">
        <v>11</v>
      </c>
    </row>
    <row r="20" spans="1:17" x14ac:dyDescent="0.3">
      <c r="A20" s="39">
        <v>1</v>
      </c>
      <c r="B20" t="s">
        <v>16</v>
      </c>
      <c r="C20" s="30">
        <f>IF(COUNTIF($B$32:B$32, $A20)&gt;0, $B$19, C3)</f>
        <v>-12.3</v>
      </c>
      <c r="D20" s="24">
        <f>IF(COUNTIF($B$32:C$32, $A20)&gt;0, $B$19, D3)</f>
        <v>-8.4</v>
      </c>
      <c r="E20" s="24">
        <f>IF(COUNTIF($B$32:D$32, $A20)&gt;0, $B$19, E3)</f>
        <v>-1.9</v>
      </c>
      <c r="F20" s="24">
        <f>IF(COUNTIF($B$32:E$32, $A20)&gt;0, $B$19, F3)</f>
        <v>5.0999999999999996</v>
      </c>
      <c r="G20" s="24">
        <f>IF(COUNTIF($B$32:F$32, $A20)&gt;0, $B$19, G3)</f>
        <v>9.8000000000000007</v>
      </c>
      <c r="H20" s="24">
        <f>IF(COUNTIF($B$32:G$32, $A20)&gt;0, $B$19, H3)</f>
        <v>13.6</v>
      </c>
      <c r="I20" s="24">
        <f>IF(COUNTIF($B$32:H$32, $A20)&gt;0, $B$19, I3)</f>
        <v>-10000</v>
      </c>
      <c r="J20" s="24">
        <f>IF(COUNTIF($B$32:I$32, $A20)&gt;0, $B$19, J3)</f>
        <v>-10000</v>
      </c>
      <c r="K20" s="24">
        <f>IF(COUNTIF($B$32:J$32, $A20)&gt;0, $B$19, K3)</f>
        <v>-10000</v>
      </c>
      <c r="L20" s="24">
        <f>IF(COUNTIF($B$32:K$32, $A20)&gt;0, $B$19, L3)</f>
        <v>-10000</v>
      </c>
      <c r="M20" s="24">
        <f>IF(COUNTIF($B$32:L$32, $A20)&gt;0, $B$19, M3)</f>
        <v>-10000</v>
      </c>
      <c r="N20" s="25">
        <f>IF(COUNTIF($B$32:M$32, $A20)&gt;0, $B$19, N3)</f>
        <v>-10000</v>
      </c>
    </row>
    <row r="21" spans="1:17" x14ac:dyDescent="0.3">
      <c r="A21" s="39">
        <v>2</v>
      </c>
      <c r="B21" t="s">
        <v>20</v>
      </c>
      <c r="C21" s="31">
        <f>IF(COUNTIF($B$32:B$32, $A21)&gt;0, $B$19, C4)</f>
        <v>-6.3</v>
      </c>
      <c r="D21" s="26">
        <f>IF(COUNTIF($B$32:C$32, $A21)&gt;0, $B$19, D4)</f>
        <v>-6.6</v>
      </c>
      <c r="E21" s="26">
        <f>IF(COUNTIF($B$32:D$32, $A21)&gt;0, $B$19, E4)</f>
        <v>-0.5</v>
      </c>
      <c r="F21" s="26">
        <f>IF(COUNTIF($B$32:E$32, $A21)&gt;0, $B$19, F4)</f>
        <v>9.1999999999999993</v>
      </c>
      <c r="G21" s="26">
        <f>IF(COUNTIF($B$32:F$32, $A21)&gt;0, $B$19, G4)</f>
        <v>15.9</v>
      </c>
      <c r="H21" s="26">
        <f>IF(COUNTIF($B$32:G$32, $A21)&gt;0, $B$19, H4)</f>
        <v>21</v>
      </c>
      <c r="I21" s="26">
        <f>IF(COUNTIF($B$32:H$32, $A21)&gt;0, $B$19, I4)</f>
        <v>23.6</v>
      </c>
      <c r="J21" s="26">
        <f>IF(COUNTIF($B$32:I$32, $A21)&gt;0, $B$19, J4)</f>
        <v>22.3</v>
      </c>
      <c r="K21" s="26">
        <f>IF(COUNTIF($B$32:J$32, $A21)&gt;0, $B$19, K4)</f>
        <v>15.6</v>
      </c>
      <c r="L21" s="26">
        <f>IF(COUNTIF($B$32:K$32, $A21)&gt;0, $B$19, L4)</f>
        <v>-10000</v>
      </c>
      <c r="M21" s="26">
        <f>IF(COUNTIF($B$32:L$32, $A21)&gt;0, $B$19, M4)</f>
        <v>-10000</v>
      </c>
      <c r="N21" s="27">
        <f>IF(COUNTIF($B$32:M$32, $A21)&gt;0, $B$19, N4)</f>
        <v>-10000</v>
      </c>
    </row>
    <row r="22" spans="1:17" x14ac:dyDescent="0.3">
      <c r="A22" s="39">
        <v>3</v>
      </c>
      <c r="B22" t="s">
        <v>12</v>
      </c>
      <c r="C22" s="31">
        <f>IF(COUNTIF($B$32:B$32, $A22)&gt;0, $B$19, C5)</f>
        <v>-6.5</v>
      </c>
      <c r="D22" s="26">
        <f>IF(COUNTIF($B$32:C$32, $A22)&gt;0, $B$19, D5)</f>
        <v>-6.7</v>
      </c>
      <c r="E22" s="26">
        <f>IF(COUNTIF($B$32:D$32, $A22)&gt;0, $B$19, E5)</f>
        <v>-10000</v>
      </c>
      <c r="F22" s="26">
        <f>IF(COUNTIF($B$32:E$32, $A22)&gt;0, $B$19, F5)</f>
        <v>-10000</v>
      </c>
      <c r="G22" s="26">
        <f>IF(COUNTIF($B$32:F$32, $A22)&gt;0, $B$19, G5)</f>
        <v>-10000</v>
      </c>
      <c r="H22" s="26">
        <f>IF(COUNTIF($B$32:G$32, $A22)&gt;0, $B$19, H5)</f>
        <v>-10000</v>
      </c>
      <c r="I22" s="26">
        <f>IF(COUNTIF($B$32:H$32, $A22)&gt;0, $B$19, I5)</f>
        <v>-10000</v>
      </c>
      <c r="J22" s="26">
        <f>IF(COUNTIF($B$32:I$32, $A22)&gt;0, $B$19, J5)</f>
        <v>-10000</v>
      </c>
      <c r="K22" s="26">
        <f>IF(COUNTIF($B$32:J$32, $A22)&gt;0, $B$19, K5)</f>
        <v>-10000</v>
      </c>
      <c r="L22" s="26">
        <f>IF(COUNTIF($B$32:K$32, $A22)&gt;0, $B$19, L5)</f>
        <v>-10000</v>
      </c>
      <c r="M22" s="26">
        <f>IF(COUNTIF($B$32:L$32, $A22)&gt;0, $B$19, M5)</f>
        <v>-10000</v>
      </c>
      <c r="N22" s="27">
        <f>IF(COUNTIF($B$32:M$32, $A22)&gt;0, $B$19, N5)</f>
        <v>-10000</v>
      </c>
    </row>
    <row r="23" spans="1:17" x14ac:dyDescent="0.3">
      <c r="A23" s="39">
        <v>4</v>
      </c>
      <c r="B23" t="s">
        <v>18</v>
      </c>
      <c r="C23" s="31">
        <f>IF(COUNTIF($B$32:B$32, $A23)&gt;0, $B$19, C6)</f>
        <v>-10.1</v>
      </c>
      <c r="D23" s="26">
        <f>IF(COUNTIF($B$32:C$32, $A23)&gt;0, $B$19, D6)</f>
        <v>-9.6999999999999993</v>
      </c>
      <c r="E23" s="26">
        <f>IF(COUNTIF($B$32:D$32, $A23)&gt;0, $B$19, E6)</f>
        <v>-5.5</v>
      </c>
      <c r="F23" s="26">
        <f>IF(COUNTIF($B$32:E$32, $A23)&gt;0, $B$19, F6)</f>
        <v>-0.7</v>
      </c>
      <c r="G23" s="26">
        <f>IF(COUNTIF($B$32:F$32, $A23)&gt;0, $B$19, G6)</f>
        <v>-10000</v>
      </c>
      <c r="H23" s="26">
        <f>IF(COUNTIF($B$32:G$32, $A23)&gt;0, $B$19, H6)</f>
        <v>-10000</v>
      </c>
      <c r="I23" s="26">
        <f>IF(COUNTIF($B$32:H$32, $A23)&gt;0, $B$19, I6)</f>
        <v>-10000</v>
      </c>
      <c r="J23" s="26">
        <f>IF(COUNTIF($B$32:I$32, $A23)&gt;0, $B$19, J6)</f>
        <v>-10000</v>
      </c>
      <c r="K23" s="26">
        <f>IF(COUNTIF($B$32:J$32, $A23)&gt;0, $B$19, K6)</f>
        <v>-10000</v>
      </c>
      <c r="L23" s="26">
        <f>IF(COUNTIF($B$32:K$32, $A23)&gt;0, $B$19, L6)</f>
        <v>-10000</v>
      </c>
      <c r="M23" s="26">
        <f>IF(COUNTIF($B$32:L$32, $A23)&gt;0, $B$19, M6)</f>
        <v>-10000</v>
      </c>
      <c r="N23" s="27">
        <f>IF(COUNTIF($B$32:M$32, $A23)&gt;0, $B$19, N6)</f>
        <v>-10000</v>
      </c>
    </row>
    <row r="24" spans="1:17" x14ac:dyDescent="0.3">
      <c r="A24" s="39">
        <v>5</v>
      </c>
      <c r="B24" t="s">
        <v>14</v>
      </c>
      <c r="C24" s="31">
        <f>IF(COUNTIF($B$32:B$32, $A24)&gt;0, $B$19, C7)</f>
        <v>-8.9</v>
      </c>
      <c r="D24" s="26">
        <f>IF(COUNTIF($B$32:C$32, $A24)&gt;0, $B$19, D7)</f>
        <v>-10000</v>
      </c>
      <c r="E24" s="26">
        <f>IF(COUNTIF($B$32:D$32, $A24)&gt;0, $B$19, E7)</f>
        <v>-10000</v>
      </c>
      <c r="F24" s="26">
        <f>IF(COUNTIF($B$32:E$32, $A24)&gt;0, $B$19, F7)</f>
        <v>-10000</v>
      </c>
      <c r="G24" s="26">
        <f>IF(COUNTIF($B$32:F$32, $A24)&gt;0, $B$19, G7)</f>
        <v>-10000</v>
      </c>
      <c r="H24" s="26">
        <f>IF(COUNTIF($B$32:G$32, $A24)&gt;0, $B$19, H7)</f>
        <v>-10000</v>
      </c>
      <c r="I24" s="26">
        <f>IF(COUNTIF($B$32:H$32, $A24)&gt;0, $B$19, I7)</f>
        <v>-10000</v>
      </c>
      <c r="J24" s="26">
        <f>IF(COUNTIF($B$32:I$32, $A24)&gt;0, $B$19, J7)</f>
        <v>-10000</v>
      </c>
      <c r="K24" s="26">
        <f>IF(COUNTIF($B$32:J$32, $A24)&gt;0, $B$19, K7)</f>
        <v>-10000</v>
      </c>
      <c r="L24" s="26">
        <f>IF(COUNTIF($B$32:K$32, $A24)&gt;0, $B$19, L7)</f>
        <v>-10000</v>
      </c>
      <c r="M24" s="26">
        <f>IF(COUNTIF($B$32:L$32, $A24)&gt;0, $B$19, M7)</f>
        <v>-10000</v>
      </c>
      <c r="N24" s="27">
        <f>IF(COUNTIF($B$32:M$32, $A24)&gt;0, $B$19, N7)</f>
        <v>-10000</v>
      </c>
    </row>
    <row r="25" spans="1:17" x14ac:dyDescent="0.3">
      <c r="A25" s="39">
        <v>6</v>
      </c>
      <c r="B25" t="s">
        <v>15</v>
      </c>
      <c r="C25" s="31">
        <f>IF(COUNTIF($B$32:B$32, $A25)&gt;0, $B$19, C8)</f>
        <v>-16.5</v>
      </c>
      <c r="D25" s="26">
        <f>IF(COUNTIF($B$32:C$32, $A25)&gt;0, $B$19, D8)</f>
        <v>-14.8</v>
      </c>
      <c r="E25" s="26">
        <f>IF(COUNTIF($B$32:D$32, $A25)&gt;0, $B$19, E8)</f>
        <v>-7.6</v>
      </c>
      <c r="F25" s="26">
        <f>IF(COUNTIF($B$32:E$32, $A25)&gt;0, $B$19, F8)</f>
        <v>2.2999999999999998</v>
      </c>
      <c r="G25" s="26">
        <f>IF(COUNTIF($B$32:F$32, $A25)&gt;0, $B$19, G8)</f>
        <v>11.8</v>
      </c>
      <c r="H25" s="26">
        <f>IF(COUNTIF($B$32:G$32, $A25)&gt;0, $B$19, H8)</f>
        <v>17.100000000000001</v>
      </c>
      <c r="I25" s="26">
        <f>IF(COUNTIF($B$32:H$32, $A25)&gt;0, $B$19, I8)</f>
        <v>19.399999999999999</v>
      </c>
      <c r="J25" s="26">
        <f>IF(COUNTIF($B$32:I$32, $A25)&gt;0, $B$19, J8)</f>
        <v>-10000</v>
      </c>
      <c r="K25" s="26">
        <f>IF(COUNTIF($B$32:J$32, $A25)&gt;0, $B$19, K8)</f>
        <v>-10000</v>
      </c>
      <c r="L25" s="26">
        <f>IF(COUNTIF($B$32:K$32, $A25)&gt;0, $B$19, L8)</f>
        <v>-10000</v>
      </c>
      <c r="M25" s="26">
        <f>IF(COUNTIF($B$32:L$32, $A25)&gt;0, $B$19, M8)</f>
        <v>-10000</v>
      </c>
      <c r="N25" s="27">
        <f>IF(COUNTIF($B$32:M$32, $A25)&gt;0, $B$19, N8)</f>
        <v>-10000</v>
      </c>
    </row>
    <row r="26" spans="1:17" x14ac:dyDescent="0.3">
      <c r="A26" s="39">
        <v>7</v>
      </c>
      <c r="B26" t="s">
        <v>21</v>
      </c>
      <c r="C26" s="31">
        <f>IF(COUNTIF($B$32:B$32, $A26)&gt;0, $B$19, C9)</f>
        <v>-46.4</v>
      </c>
      <c r="D26" s="26">
        <f>IF(COUNTIF($B$32:C$32, $A26)&gt;0, $B$19, D9)</f>
        <v>-42</v>
      </c>
      <c r="E26" s="26">
        <f>IF(COUNTIF($B$32:D$32, $A26)&gt;0, $B$19, E9)</f>
        <v>-31.2</v>
      </c>
      <c r="F26" s="26">
        <f>IF(COUNTIF($B$32:E$32, $A26)&gt;0, $B$19, F9)</f>
        <v>-13.6</v>
      </c>
      <c r="G26" s="26">
        <f>IF(COUNTIF($B$32:F$32, $A26)&gt;0, $B$19, G9)</f>
        <v>2.7</v>
      </c>
      <c r="H26" s="26">
        <f>IF(COUNTIF($B$32:G$32, $A26)&gt;0, $B$19, H9)</f>
        <v>-10000</v>
      </c>
      <c r="I26" s="26">
        <f>IF(COUNTIF($B$32:H$32, $A26)&gt;0, $B$19, I9)</f>
        <v>-10000</v>
      </c>
      <c r="J26" s="26">
        <f>IF(COUNTIF($B$32:I$32, $A26)&gt;0, $B$19, J9)</f>
        <v>-10000</v>
      </c>
      <c r="K26" s="26">
        <f>IF(COUNTIF($B$32:J$32, $A26)&gt;0, $B$19, K9)</f>
        <v>-10000</v>
      </c>
      <c r="L26" s="26">
        <f>IF(COUNTIF($B$32:K$32, $A26)&gt;0, $B$19, L9)</f>
        <v>-10000</v>
      </c>
      <c r="M26" s="26">
        <f>IF(COUNTIF($B$32:L$32, $A26)&gt;0, $B$19, M9)</f>
        <v>-10000</v>
      </c>
      <c r="N26" s="27">
        <f>IF(COUNTIF($B$32:M$32, $A26)&gt;0, $B$19, N9)</f>
        <v>-10000</v>
      </c>
    </row>
    <row r="27" spans="1:17" x14ac:dyDescent="0.3">
      <c r="A27" s="39">
        <v>8</v>
      </c>
      <c r="B27" t="s">
        <v>19</v>
      </c>
      <c r="C27" s="31">
        <f>IF(COUNTIF($B$32:B$32, $A27)&gt;0, $B$19, C10)</f>
        <v>-10.3</v>
      </c>
      <c r="D27" s="26">
        <f>IF(COUNTIF($B$32:C$32, $A27)&gt;0, $B$19, D10)</f>
        <v>-10</v>
      </c>
      <c r="E27" s="26">
        <f>IF(COUNTIF($B$32:D$32, $A27)&gt;0, $B$19, E10)</f>
        <v>-7.3</v>
      </c>
      <c r="F27" s="26">
        <f>IF(COUNTIF($B$32:E$32, $A27)&gt;0, $B$19, F10)</f>
        <v>3.7</v>
      </c>
      <c r="G27" s="26">
        <f>IF(COUNTIF($B$32:F$32, $A27)&gt;0, $B$19, G10)</f>
        <v>12.5</v>
      </c>
      <c r="H27" s="26">
        <f>IF(COUNTIF($B$32:G$32, $A27)&gt;0, $B$19, H10)</f>
        <v>18</v>
      </c>
      <c r="I27" s="26">
        <f>IF(COUNTIF($B$32:H$32, $A27)&gt;0, $B$19, I10)</f>
        <v>19.600000000000001</v>
      </c>
      <c r="J27" s="26">
        <f>IF(COUNTIF($B$32:I$32, $A27)&gt;0, $B$19, J10)</f>
        <v>16.899999999999999</v>
      </c>
      <c r="K27" s="26">
        <f>IF(COUNTIF($B$32:J$32, $A27)&gt;0, $B$19, K10)</f>
        <v>-10000</v>
      </c>
      <c r="L27" s="26">
        <f>IF(COUNTIF($B$32:K$32, $A27)&gt;0, $B$19, L10)</f>
        <v>-10000</v>
      </c>
      <c r="M27" s="26">
        <f>IF(COUNTIF($B$32:L$32, $A27)&gt;0, $B$19, M10)</f>
        <v>-10000</v>
      </c>
      <c r="N27" s="27">
        <f>IF(COUNTIF($B$32:M$32, $A27)&gt;0, $B$19, N10)</f>
        <v>-10000</v>
      </c>
    </row>
    <row r="28" spans="1:17" x14ac:dyDescent="0.3">
      <c r="A28" s="39">
        <v>9</v>
      </c>
      <c r="B28" t="s">
        <v>13</v>
      </c>
      <c r="C28" s="31">
        <f>IF(COUNTIF($B$32:B$32, $A28)&gt;0, $B$19, C11)</f>
        <v>-5.5</v>
      </c>
      <c r="D28" s="26">
        <f>IF(COUNTIF($B$32:C$32, $A28)&gt;0, $B$19, D11)</f>
        <v>-5.8</v>
      </c>
      <c r="E28" s="26">
        <f>IF(COUNTIF($B$32:D$32, $A28)&gt;0, $B$19, E11)</f>
        <v>-1.3</v>
      </c>
      <c r="F28" s="26">
        <f>IF(COUNTIF($B$32:E$32, $A28)&gt;0, $B$19, F11)</f>
        <v>-10000</v>
      </c>
      <c r="G28" s="26">
        <f>IF(COUNTIF($B$32:F$32, $A28)&gt;0, $B$19, G11)</f>
        <v>-10000</v>
      </c>
      <c r="H28" s="26">
        <f>IF(COUNTIF($B$32:G$32, $A28)&gt;0, $B$19, H11)</f>
        <v>-10000</v>
      </c>
      <c r="I28" s="26">
        <f>IF(COUNTIF($B$32:H$32, $A28)&gt;0, $B$19, I11)</f>
        <v>-10000</v>
      </c>
      <c r="J28" s="26">
        <f>IF(COUNTIF($B$32:I$32, $A28)&gt;0, $B$19, J11)</f>
        <v>-10000</v>
      </c>
      <c r="K28" s="26">
        <f>IF(COUNTIF($B$32:J$32, $A28)&gt;0, $B$19, K11)</f>
        <v>-10000</v>
      </c>
      <c r="L28" s="26">
        <f>IF(COUNTIF($B$32:K$32, $A28)&gt;0, $B$19, L11)</f>
        <v>-10000</v>
      </c>
      <c r="M28" s="26">
        <f>IF(COUNTIF($B$32:L$32, $A28)&gt;0, $B$19, M11)</f>
        <v>-10000</v>
      </c>
      <c r="N28" s="27">
        <f>IF(COUNTIF($B$32:M$32, $A28)&gt;0, $B$19, N11)</f>
        <v>-10000</v>
      </c>
    </row>
    <row r="29" spans="1:17" x14ac:dyDescent="0.3">
      <c r="A29" s="39">
        <v>10</v>
      </c>
      <c r="B29" t="s">
        <v>17</v>
      </c>
      <c r="C29" s="31">
        <f>IF(COUNTIF($B$32:B$32, $A29)&gt;0, $B$19, C12)</f>
        <v>6.1</v>
      </c>
      <c r="D29" s="26">
        <f>IF(COUNTIF($B$32:C$32, $A29)&gt;0, $B$19, D12)</f>
        <v>6</v>
      </c>
      <c r="E29" s="26">
        <f>IF(COUNTIF($B$32:D$32, $A29)&gt;0, $B$19, E12)</f>
        <v>8.1999999999999993</v>
      </c>
      <c r="F29" s="26">
        <f>IF(COUNTIF($B$32:E$32, $A29)&gt;0, $B$19, F12)</f>
        <v>12.1</v>
      </c>
      <c r="G29" s="26">
        <f>IF(COUNTIF($B$32:F$32, $A29)&gt;0, $B$19, G12)</f>
        <v>16</v>
      </c>
      <c r="H29" s="26">
        <f>IF(COUNTIF($B$32:G$32, $A29)&gt;0, $B$19, H12)</f>
        <v>20.2</v>
      </c>
      <c r="I29" s="26">
        <f>IF(COUNTIF($B$32:H$32, $A29)&gt;0, $B$19, I12)</f>
        <v>23.2</v>
      </c>
      <c r="J29" s="26">
        <f>IF(COUNTIF($B$32:I$32, $A29)&gt;0, $B$19, J12)</f>
        <v>23.6</v>
      </c>
      <c r="K29" s="26">
        <f>IF(COUNTIF($B$32:J$32, $A29)&gt;0, $B$19, K12)</f>
        <v>20</v>
      </c>
      <c r="L29" s="26">
        <f>IF(COUNTIF($B$32:K$32, $A29)&gt;0, $B$19, L12)</f>
        <v>15.8</v>
      </c>
      <c r="M29" s="26">
        <f>IF(COUNTIF($B$32:L$32, $A29)&gt;0, $B$19, M12)</f>
        <v>-10000</v>
      </c>
      <c r="N29" s="27">
        <f>IF(COUNTIF($B$32:M$32, $A29)&gt;0, $B$19, N12)</f>
        <v>-10000</v>
      </c>
    </row>
    <row r="30" spans="1:17" x14ac:dyDescent="0.3">
      <c r="A30" s="39">
        <v>11</v>
      </c>
      <c r="B30" t="s">
        <v>23</v>
      </c>
      <c r="C30" s="31">
        <f>IF(COUNTIF($B$32:B$32, $A30)&gt;0, $B$19, C13)</f>
        <v>-7.5</v>
      </c>
      <c r="D30" s="26">
        <f>IF(COUNTIF($B$32:C$32, $A30)&gt;0, $B$19, D13)</f>
        <v>-7.9</v>
      </c>
      <c r="E30" s="26">
        <f>IF(COUNTIF($B$32:D$32, $A30)&gt;0, $B$19, E13)</f>
        <v>-2.4</v>
      </c>
      <c r="F30" s="26">
        <f>IF(COUNTIF($B$32:E$32, $A30)&gt;0, $B$19, F13)</f>
        <v>7.5</v>
      </c>
      <c r="G30" s="26">
        <f>IF(COUNTIF($B$32:F$32, $A30)&gt;0, $B$19, G13)</f>
        <v>14.5</v>
      </c>
      <c r="H30" s="26">
        <f>IF(COUNTIF($B$32:G$32, $A30)&gt;0, $B$19, H13)</f>
        <v>18.399999999999999</v>
      </c>
      <c r="I30" s="26">
        <f>IF(COUNTIF($B$32:H$32, $A30)&gt;0, $B$19, I13)</f>
        <v>20.399999999999999</v>
      </c>
      <c r="J30" s="26">
        <f>IF(COUNTIF($B$32:I$32, $A30)&gt;0, $B$19, J13)</f>
        <v>18.7</v>
      </c>
      <c r="K30" s="26">
        <f>IF(COUNTIF($B$32:J$32, $A30)&gt;0, $B$19, K13)</f>
        <v>12.7</v>
      </c>
      <c r="L30" s="26">
        <f>IF(COUNTIF($B$32:K$32, $A30)&gt;0, $B$19, L13)</f>
        <v>6.1</v>
      </c>
      <c r="M30" s="26">
        <f>IF(COUNTIF($B$32:L$32, $A30)&gt;0, $B$19, M13)</f>
        <v>-1.4</v>
      </c>
      <c r="N30" s="27">
        <f>IF(COUNTIF($B$32:M$32, $A30)&gt;0, $B$19, N13)</f>
        <v>-6.3</v>
      </c>
    </row>
    <row r="31" spans="1:17" ht="15" thickBot="1" x14ac:dyDescent="0.35">
      <c r="A31" s="39">
        <v>12</v>
      </c>
      <c r="B31" t="s">
        <v>22</v>
      </c>
      <c r="C31" s="32">
        <f>IF(COUNTIF($B$32:B$32, $A31)&gt;0, $B$19, C14)</f>
        <v>-6.6</v>
      </c>
      <c r="D31" s="28">
        <f>IF(COUNTIF($B$32:C$32, $A31)&gt;0, $B$19, D14)</f>
        <v>-7</v>
      </c>
      <c r="E31" s="28">
        <f>IF(COUNTIF($B$32:D$32, $A31)&gt;0, $B$19, E14)</f>
        <v>-1.6</v>
      </c>
      <c r="F31" s="28">
        <f>IF(COUNTIF($B$32:E$32, $A31)&gt;0, $B$19, F14)</f>
        <v>8.3000000000000007</v>
      </c>
      <c r="G31" s="28">
        <f>IF(COUNTIF($B$32:F$32, $A31)&gt;0, $B$19, G14)</f>
        <v>15.3</v>
      </c>
      <c r="H31" s="28">
        <f>IF(COUNTIF($B$32:G$32, $A31)&gt;0, $B$19, H14)</f>
        <v>19.399999999999999</v>
      </c>
      <c r="I31" s="28">
        <f>IF(COUNTIF($B$32:H$32, $A31)&gt;0, $B$19, I14)</f>
        <v>21.4</v>
      </c>
      <c r="J31" s="28">
        <f>IF(COUNTIF($B$32:I$32, $A31)&gt;0, $B$19, J14)</f>
        <v>20.100000000000001</v>
      </c>
      <c r="K31" s="28">
        <f>IF(COUNTIF($B$32:J$32, $A31)&gt;0, $B$19, K14)</f>
        <v>14</v>
      </c>
      <c r="L31" s="28">
        <f>IF(COUNTIF($B$32:K$32, $A31)&gt;0, $B$19, L14)</f>
        <v>7.1</v>
      </c>
      <c r="M31" s="28">
        <f>IF(COUNTIF($B$32:L$32, $A31)&gt;0, $B$19, M14)</f>
        <v>-0.3</v>
      </c>
      <c r="N31" s="29">
        <f>IF(COUNTIF($B$32:M$32, $A31)&gt;0, $B$19, N14)</f>
        <v>-10000</v>
      </c>
    </row>
    <row r="32" spans="1:17" ht="14.4" customHeight="1" x14ac:dyDescent="0.3">
      <c r="A32" s="201" t="s">
        <v>132</v>
      </c>
      <c r="B32" s="21" t="s">
        <v>74</v>
      </c>
      <c r="C32" s="98">
        <v>5</v>
      </c>
      <c r="D32" s="98">
        <v>3</v>
      </c>
      <c r="E32" s="98">
        <v>9</v>
      </c>
      <c r="F32" s="98">
        <v>4</v>
      </c>
      <c r="G32" s="98">
        <v>7</v>
      </c>
      <c r="H32" s="98">
        <v>1</v>
      </c>
      <c r="I32" s="98">
        <v>6</v>
      </c>
      <c r="J32" s="98">
        <v>8</v>
      </c>
      <c r="K32" s="98">
        <v>2</v>
      </c>
      <c r="L32" s="98">
        <v>10</v>
      </c>
      <c r="M32" s="98">
        <v>12</v>
      </c>
      <c r="N32" s="98">
        <v>11</v>
      </c>
      <c r="O32" s="98">
        <f>C32</f>
        <v>5</v>
      </c>
      <c r="Q32" s="152" t="s">
        <v>96</v>
      </c>
    </row>
    <row r="33" spans="1:20" x14ac:dyDescent="0.3">
      <c r="A33" s="201"/>
      <c r="B33" s="180" t="s">
        <v>76</v>
      </c>
      <c r="C33" s="181">
        <f>INDEX($C$3:$N$14, C32,C18)</f>
        <v>-8.9</v>
      </c>
      <c r="D33" s="181">
        <f t="shared" ref="D33:N33" si="0">INDEX($C$3:$N$14, D32,D18)</f>
        <v>-6.7</v>
      </c>
      <c r="E33" s="181">
        <f t="shared" si="0"/>
        <v>-1.3</v>
      </c>
      <c r="F33" s="181">
        <f t="shared" si="0"/>
        <v>-0.7</v>
      </c>
      <c r="G33" s="181">
        <f t="shared" si="0"/>
        <v>2.7</v>
      </c>
      <c r="H33" s="181">
        <f t="shared" si="0"/>
        <v>13.6</v>
      </c>
      <c r="I33" s="181">
        <f t="shared" si="0"/>
        <v>19.399999999999999</v>
      </c>
      <c r="J33" s="181">
        <f t="shared" si="0"/>
        <v>16.899999999999999</v>
      </c>
      <c r="K33" s="181">
        <f t="shared" si="0"/>
        <v>15.6</v>
      </c>
      <c r="L33" s="181">
        <f t="shared" si="0"/>
        <v>15.8</v>
      </c>
      <c r="M33" s="181">
        <f t="shared" si="0"/>
        <v>-0.3</v>
      </c>
      <c r="N33" s="181">
        <f t="shared" si="0"/>
        <v>-6.3</v>
      </c>
      <c r="Q33" s="184" t="s">
        <v>97</v>
      </c>
      <c r="R33" s="184"/>
      <c r="S33" s="184"/>
      <c r="T33" s="184"/>
    </row>
    <row r="34" spans="1:20" x14ac:dyDescent="0.3">
      <c r="A34" s="201"/>
      <c r="B34" s="182" t="s">
        <v>75</v>
      </c>
      <c r="C34" s="183">
        <f>SUM(C33:N33)</f>
        <v>59.8</v>
      </c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Q34" s="184"/>
      <c r="R34" s="184"/>
      <c r="S34" s="184"/>
      <c r="T34" s="184"/>
    </row>
    <row r="35" spans="1:20" x14ac:dyDescent="0.3">
      <c r="A35" s="201"/>
      <c r="B35" s="21" t="s">
        <v>87</v>
      </c>
      <c r="C35">
        <f t="shared" ref="C35:N35" si="1">INDEX($Q$3:$AB$14, C32, D32)</f>
        <v>40</v>
      </c>
      <c r="D35">
        <f t="shared" si="1"/>
        <v>70</v>
      </c>
      <c r="E35">
        <f t="shared" si="1"/>
        <v>120</v>
      </c>
      <c r="F35">
        <f t="shared" si="1"/>
        <v>510</v>
      </c>
      <c r="G35">
        <f t="shared" si="1"/>
        <v>280</v>
      </c>
      <c r="H35">
        <f t="shared" si="1"/>
        <v>440</v>
      </c>
      <c r="I35">
        <f t="shared" si="1"/>
        <v>70</v>
      </c>
      <c r="J35">
        <f t="shared" si="1"/>
        <v>250</v>
      </c>
      <c r="K35">
        <f t="shared" si="1"/>
        <v>80</v>
      </c>
      <c r="L35">
        <f t="shared" si="1"/>
        <v>90</v>
      </c>
      <c r="M35">
        <f t="shared" si="1"/>
        <v>20</v>
      </c>
      <c r="N35">
        <f t="shared" si="1"/>
        <v>50</v>
      </c>
      <c r="Q35" s="152" t="s">
        <v>103</v>
      </c>
    </row>
    <row r="36" spans="1:20" x14ac:dyDescent="0.3">
      <c r="A36" s="201"/>
      <c r="B36" s="21" t="s">
        <v>88</v>
      </c>
      <c r="C36" s="111">
        <f>SUM(C35:N35)</f>
        <v>2020</v>
      </c>
      <c r="D36" s="22"/>
      <c r="Q36" s="152" t="s">
        <v>98</v>
      </c>
    </row>
    <row r="37" spans="1:20" x14ac:dyDescent="0.3">
      <c r="A37" s="201"/>
      <c r="B37" s="182" t="s">
        <v>89</v>
      </c>
      <c r="C37" s="182">
        <f>C36-C34*$H$37</f>
        <v>1960.2</v>
      </c>
      <c r="D37" s="182"/>
      <c r="E37" s="182" t="s">
        <v>99</v>
      </c>
      <c r="F37" s="182"/>
      <c r="G37" s="182"/>
      <c r="H37" s="182">
        <v>1</v>
      </c>
      <c r="Q37" s="70" t="s">
        <v>102</v>
      </c>
    </row>
    <row r="38" spans="1:20" x14ac:dyDescent="0.3">
      <c r="A38" s="203"/>
      <c r="D38" s="43"/>
    </row>
  </sheetData>
  <mergeCells count="3">
    <mergeCell ref="Q1:AB1"/>
    <mergeCell ref="Q33:T34"/>
    <mergeCell ref="A32:A37"/>
  </mergeCells>
  <conditionalFormatting sqref="C20:N31">
    <cfRule type="cellIs" dxfId="1" priority="1" operator="equal">
      <formula>$B$19</formula>
    </cfRule>
    <cfRule type="colorScale" priority="3">
      <colorScale>
        <cfvo type="num" val="-50"/>
        <cfvo type="num" val="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opLeftCell="A19" workbookViewId="0">
      <selection activeCell="A32" sqref="A32:A37"/>
    </sheetView>
  </sheetViews>
  <sheetFormatPr defaultRowHeight="14.4" x14ac:dyDescent="0.3"/>
  <cols>
    <col min="1" max="1" width="6.5546875" customWidth="1"/>
    <col min="2" max="2" width="12.21875" customWidth="1"/>
    <col min="3" max="15" width="6.6640625" customWidth="1"/>
    <col min="16" max="30" width="5.77734375" customWidth="1"/>
    <col min="31" max="48" width="6.6640625" customWidth="1"/>
  </cols>
  <sheetData>
    <row r="1" spans="1:28" ht="15.6" x14ac:dyDescent="0.3">
      <c r="C1" s="39">
        <v>1</v>
      </c>
      <c r="D1" s="39">
        <v>2</v>
      </c>
      <c r="E1" s="39">
        <v>3</v>
      </c>
      <c r="F1" s="39">
        <v>4</v>
      </c>
      <c r="G1" s="39">
        <v>5</v>
      </c>
      <c r="H1" s="39">
        <v>6</v>
      </c>
      <c r="I1" s="39">
        <v>7</v>
      </c>
      <c r="J1" s="39">
        <v>8</v>
      </c>
      <c r="K1" s="39">
        <v>9</v>
      </c>
      <c r="L1" s="39">
        <v>10</v>
      </c>
      <c r="M1" s="39">
        <v>11</v>
      </c>
      <c r="N1" s="39">
        <v>12</v>
      </c>
      <c r="O1" s="36"/>
      <c r="Q1" s="164" t="str">
        <f>greedy!$D$3</f>
        <v>Таблица стоимости переезда (тыс.руб.)</v>
      </c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</row>
    <row r="2" spans="1:28" ht="16.2" thickBot="1" x14ac:dyDescent="0.35">
      <c r="C2" s="108" t="s">
        <v>0</v>
      </c>
      <c r="D2" s="108" t="s">
        <v>1</v>
      </c>
      <c r="E2" s="108" t="s">
        <v>2</v>
      </c>
      <c r="F2" s="108" t="s">
        <v>3</v>
      </c>
      <c r="G2" s="108" t="s">
        <v>4</v>
      </c>
      <c r="H2" s="108" t="s">
        <v>5</v>
      </c>
      <c r="I2" s="108" t="s">
        <v>6</v>
      </c>
      <c r="J2" s="108" t="s">
        <v>7</v>
      </c>
      <c r="K2" s="108" t="s">
        <v>8</v>
      </c>
      <c r="L2" s="108" t="s">
        <v>9</v>
      </c>
      <c r="M2" s="108" t="s">
        <v>10</v>
      </c>
      <c r="N2" s="108" t="s">
        <v>11</v>
      </c>
      <c r="O2" s="37"/>
      <c r="P2" s="59">
        <f>10^9</f>
        <v>1000000000</v>
      </c>
      <c r="Q2" s="41">
        <v>1</v>
      </c>
      <c r="R2" s="41">
        <v>2</v>
      </c>
      <c r="S2" s="41">
        <v>3</v>
      </c>
      <c r="T2" s="41">
        <v>4</v>
      </c>
      <c r="U2" s="41">
        <v>5</v>
      </c>
      <c r="V2" s="41">
        <v>6</v>
      </c>
      <c r="W2" s="41">
        <v>7</v>
      </c>
      <c r="X2" s="41">
        <v>8</v>
      </c>
      <c r="Y2" s="41">
        <v>9</v>
      </c>
      <c r="Z2" s="41">
        <v>10</v>
      </c>
      <c r="AA2" s="41">
        <v>11</v>
      </c>
      <c r="AB2" s="41">
        <v>12</v>
      </c>
    </row>
    <row r="3" spans="1:28" x14ac:dyDescent="0.3">
      <c r="A3" s="39">
        <v>1</v>
      </c>
      <c r="B3" t="s">
        <v>16</v>
      </c>
      <c r="C3" s="13">
        <v>-12.3</v>
      </c>
      <c r="D3" s="9">
        <v>-8.4</v>
      </c>
      <c r="E3" s="8">
        <v>-1.9</v>
      </c>
      <c r="F3" s="4">
        <v>5.0999999999999996</v>
      </c>
      <c r="G3" s="12">
        <v>9.8000000000000007</v>
      </c>
      <c r="H3" s="7">
        <v>13.6</v>
      </c>
      <c r="I3" s="6">
        <v>17.600000000000001</v>
      </c>
      <c r="J3" s="14">
        <v>19.8</v>
      </c>
      <c r="K3" s="7">
        <v>16</v>
      </c>
      <c r="L3" s="12">
        <v>8.9</v>
      </c>
      <c r="M3" s="3">
        <v>-0.9</v>
      </c>
      <c r="N3" s="9">
        <v>-9.1</v>
      </c>
      <c r="O3" s="22"/>
      <c r="P3" s="42">
        <v>1</v>
      </c>
      <c r="Q3" s="56">
        <f>$P$2</f>
        <v>1000000000</v>
      </c>
      <c r="R3" s="44">
        <v>770</v>
      </c>
      <c r="S3" s="44">
        <v>770</v>
      </c>
      <c r="T3" s="44">
        <v>710</v>
      </c>
      <c r="U3" s="44">
        <v>720</v>
      </c>
      <c r="V3" s="44">
        <v>440</v>
      </c>
      <c r="W3" s="44">
        <v>280</v>
      </c>
      <c r="X3" s="44">
        <v>520</v>
      </c>
      <c r="Y3" s="44">
        <v>780</v>
      </c>
      <c r="Z3" s="44">
        <v>840</v>
      </c>
      <c r="AA3" s="44">
        <v>760</v>
      </c>
      <c r="AB3" s="45">
        <v>770</v>
      </c>
    </row>
    <row r="4" spans="1:28" x14ac:dyDescent="0.3">
      <c r="A4" s="39">
        <v>2</v>
      </c>
      <c r="B4" t="s">
        <v>20</v>
      </c>
      <c r="C4" s="2">
        <v>-6.3</v>
      </c>
      <c r="D4" s="2">
        <v>-6.6</v>
      </c>
      <c r="E4" s="3">
        <v>-0.5</v>
      </c>
      <c r="F4" s="12">
        <v>9.1999999999999993</v>
      </c>
      <c r="G4" s="7">
        <v>15.9</v>
      </c>
      <c r="H4" s="14">
        <v>21</v>
      </c>
      <c r="I4" s="15">
        <v>23.6</v>
      </c>
      <c r="J4" s="14">
        <v>22.3</v>
      </c>
      <c r="K4" s="7">
        <v>15.6</v>
      </c>
      <c r="L4" s="12">
        <v>8</v>
      </c>
      <c r="M4" s="3">
        <v>0.3</v>
      </c>
      <c r="N4" s="2">
        <v>-4.7</v>
      </c>
      <c r="O4" s="22"/>
      <c r="P4" s="42">
        <v>2</v>
      </c>
      <c r="Q4" s="46">
        <v>770</v>
      </c>
      <c r="R4" s="57">
        <f>$P$2</f>
        <v>1000000000</v>
      </c>
      <c r="S4" s="47">
        <v>100</v>
      </c>
      <c r="T4" s="47">
        <v>280</v>
      </c>
      <c r="U4" s="47">
        <v>100</v>
      </c>
      <c r="V4" s="47">
        <v>320</v>
      </c>
      <c r="W4" s="47">
        <v>680</v>
      </c>
      <c r="X4" s="47">
        <v>250</v>
      </c>
      <c r="Y4" s="47">
        <v>180</v>
      </c>
      <c r="Z4" s="47">
        <v>80</v>
      </c>
      <c r="AA4" s="47">
        <v>50</v>
      </c>
      <c r="AB4" s="48">
        <v>30</v>
      </c>
    </row>
    <row r="5" spans="1:28" x14ac:dyDescent="0.3">
      <c r="A5" s="39">
        <v>3</v>
      </c>
      <c r="B5" t="s">
        <v>12</v>
      </c>
      <c r="C5" s="2">
        <v>-6.5</v>
      </c>
      <c r="D5" s="2">
        <v>-6.7</v>
      </c>
      <c r="E5" s="3">
        <v>-1</v>
      </c>
      <c r="F5" s="4">
        <v>6.7</v>
      </c>
      <c r="G5" s="5">
        <v>13.2</v>
      </c>
      <c r="H5" s="6">
        <v>17</v>
      </c>
      <c r="I5" s="6">
        <v>19.2</v>
      </c>
      <c r="J5" s="6">
        <v>17</v>
      </c>
      <c r="K5" s="5">
        <v>11.3</v>
      </c>
      <c r="L5" s="4">
        <v>5.6</v>
      </c>
      <c r="M5" s="3">
        <v>-1.2</v>
      </c>
      <c r="N5" s="2">
        <v>-5.2</v>
      </c>
      <c r="O5" s="22"/>
      <c r="P5" s="42">
        <v>3</v>
      </c>
      <c r="Q5" s="46">
        <v>770</v>
      </c>
      <c r="R5" s="47">
        <v>100</v>
      </c>
      <c r="S5" s="57">
        <f>$P$2</f>
        <v>1000000000</v>
      </c>
      <c r="T5" s="47">
        <v>170</v>
      </c>
      <c r="U5" s="47">
        <v>40</v>
      </c>
      <c r="V5" s="47">
        <v>330</v>
      </c>
      <c r="W5" s="47">
        <v>630</v>
      </c>
      <c r="X5" s="47">
        <v>260</v>
      </c>
      <c r="Y5" s="47">
        <v>70</v>
      </c>
      <c r="Z5" s="47">
        <v>160</v>
      </c>
      <c r="AA5" s="47">
        <v>50</v>
      </c>
      <c r="AB5" s="48">
        <v>70</v>
      </c>
    </row>
    <row r="6" spans="1:28" x14ac:dyDescent="0.3">
      <c r="A6" s="39">
        <v>4</v>
      </c>
      <c r="B6" t="s">
        <v>18</v>
      </c>
      <c r="C6" s="9">
        <v>-10.1</v>
      </c>
      <c r="D6" s="9">
        <v>-9.6999999999999993</v>
      </c>
      <c r="E6" s="2">
        <v>-5.5</v>
      </c>
      <c r="F6" s="3">
        <v>-0.7</v>
      </c>
      <c r="G6" s="11">
        <v>4</v>
      </c>
      <c r="H6" s="12">
        <v>9.1999999999999993</v>
      </c>
      <c r="I6" s="5">
        <v>12.8</v>
      </c>
      <c r="J6" s="5">
        <v>11.1</v>
      </c>
      <c r="K6" s="4">
        <v>7</v>
      </c>
      <c r="L6" s="11">
        <v>1.5</v>
      </c>
      <c r="M6" s="2">
        <v>-4.8</v>
      </c>
      <c r="N6" s="9">
        <v>-8.1999999999999993</v>
      </c>
      <c r="O6" s="22"/>
      <c r="P6" s="42">
        <v>4</v>
      </c>
      <c r="Q6" s="46">
        <v>710</v>
      </c>
      <c r="R6" s="47">
        <v>280</v>
      </c>
      <c r="S6" s="47">
        <v>170</v>
      </c>
      <c r="T6" s="57">
        <f>$P$2</f>
        <v>1000000000</v>
      </c>
      <c r="U6" s="47">
        <v>180</v>
      </c>
      <c r="V6" s="47">
        <v>350</v>
      </c>
      <c r="W6" s="47">
        <v>510</v>
      </c>
      <c r="X6" s="47">
        <v>300</v>
      </c>
      <c r="Y6" s="47">
        <v>120</v>
      </c>
      <c r="Z6" s="47">
        <v>340</v>
      </c>
      <c r="AA6" s="47">
        <v>220</v>
      </c>
      <c r="AB6" s="48">
        <v>250</v>
      </c>
    </row>
    <row r="7" spans="1:28" x14ac:dyDescent="0.3">
      <c r="A7" s="39">
        <v>5</v>
      </c>
      <c r="B7" t="s">
        <v>14</v>
      </c>
      <c r="C7" s="9">
        <v>-8.9</v>
      </c>
      <c r="D7" s="9">
        <v>-8.8000000000000007</v>
      </c>
      <c r="E7" s="8">
        <v>-2.6</v>
      </c>
      <c r="F7" s="4">
        <v>6.1</v>
      </c>
      <c r="G7" s="5">
        <v>12.9</v>
      </c>
      <c r="H7" s="6">
        <v>17.2</v>
      </c>
      <c r="I7" s="6">
        <v>19.399999999999999</v>
      </c>
      <c r="J7" s="6">
        <v>16.899999999999999</v>
      </c>
      <c r="K7" s="5">
        <v>11.1</v>
      </c>
      <c r="L7" s="4">
        <v>4.7</v>
      </c>
      <c r="M7" s="8">
        <v>-2.8</v>
      </c>
      <c r="N7" s="2">
        <v>-7.3</v>
      </c>
      <c r="O7" s="22"/>
      <c r="P7" s="42">
        <v>5</v>
      </c>
      <c r="Q7" s="46">
        <v>720</v>
      </c>
      <c r="R7" s="47">
        <v>100</v>
      </c>
      <c r="S7" s="47">
        <v>40</v>
      </c>
      <c r="T7" s="47">
        <v>180</v>
      </c>
      <c r="U7" s="57">
        <f>$P$2</f>
        <v>1000000000</v>
      </c>
      <c r="V7" s="47">
        <v>290</v>
      </c>
      <c r="W7" s="47">
        <v>600</v>
      </c>
      <c r="X7" s="47">
        <v>220</v>
      </c>
      <c r="Y7" s="47">
        <v>100</v>
      </c>
      <c r="Z7" s="47">
        <v>170</v>
      </c>
      <c r="AA7" s="47">
        <v>50</v>
      </c>
      <c r="AB7" s="48">
        <v>70</v>
      </c>
    </row>
    <row r="8" spans="1:28" x14ac:dyDescent="0.3">
      <c r="A8" s="39">
        <v>6</v>
      </c>
      <c r="B8" t="s">
        <v>15</v>
      </c>
      <c r="C8" s="10">
        <v>-16.5</v>
      </c>
      <c r="D8" s="10">
        <v>-14.8</v>
      </c>
      <c r="E8" s="9">
        <v>-7.6</v>
      </c>
      <c r="F8" s="11">
        <v>2.2999999999999998</v>
      </c>
      <c r="G8" s="5">
        <v>11.8</v>
      </c>
      <c r="H8" s="6">
        <v>17.100000000000001</v>
      </c>
      <c r="I8" s="6">
        <v>19.399999999999999</v>
      </c>
      <c r="J8" s="6">
        <v>16.600000000000001</v>
      </c>
      <c r="K8" s="12">
        <v>10.199999999999999</v>
      </c>
      <c r="L8" s="11">
        <v>3.1</v>
      </c>
      <c r="M8" s="2">
        <v>-6.9</v>
      </c>
      <c r="N8" s="10">
        <v>-14</v>
      </c>
      <c r="O8" s="22"/>
      <c r="P8" s="42">
        <v>6</v>
      </c>
      <c r="Q8" s="46">
        <v>440</v>
      </c>
      <c r="R8" s="47">
        <v>320</v>
      </c>
      <c r="S8" s="47">
        <v>330</v>
      </c>
      <c r="T8" s="47">
        <v>350</v>
      </c>
      <c r="U8" s="47">
        <v>290</v>
      </c>
      <c r="V8" s="57">
        <f>$P$2</f>
        <v>1000000000</v>
      </c>
      <c r="W8" s="47">
        <v>400</v>
      </c>
      <c r="X8" s="47">
        <v>70</v>
      </c>
      <c r="Y8" s="47">
        <v>370</v>
      </c>
      <c r="Z8" s="47">
        <v>390</v>
      </c>
      <c r="AA8" s="47">
        <v>320</v>
      </c>
      <c r="AB8" s="48">
        <v>330</v>
      </c>
    </row>
    <row r="9" spans="1:28" x14ac:dyDescent="0.3">
      <c r="A9" s="39">
        <v>7</v>
      </c>
      <c r="B9" t="s">
        <v>21</v>
      </c>
      <c r="C9" s="16">
        <v>-46.4</v>
      </c>
      <c r="D9" s="17">
        <v>-42</v>
      </c>
      <c r="E9" s="18">
        <v>-31.2</v>
      </c>
      <c r="F9" s="10">
        <v>-13.6</v>
      </c>
      <c r="G9" s="11">
        <v>2.7</v>
      </c>
      <c r="H9" s="5">
        <v>12.6</v>
      </c>
      <c r="I9" s="7">
        <v>14.9</v>
      </c>
      <c r="J9" s="12">
        <v>10.3</v>
      </c>
      <c r="K9" s="11">
        <v>2.2999999999999998</v>
      </c>
      <c r="L9" s="10">
        <v>-14.8</v>
      </c>
      <c r="M9" s="19">
        <v>-35.200000000000003</v>
      </c>
      <c r="N9" s="16">
        <v>-45.5</v>
      </c>
      <c r="O9" s="115"/>
      <c r="P9" s="42">
        <v>7</v>
      </c>
      <c r="Q9" s="46">
        <v>280</v>
      </c>
      <c r="R9" s="47">
        <v>680</v>
      </c>
      <c r="S9" s="47">
        <v>630</v>
      </c>
      <c r="T9" s="47">
        <v>510</v>
      </c>
      <c r="U9" s="47">
        <v>600</v>
      </c>
      <c r="V9" s="47">
        <v>400</v>
      </c>
      <c r="W9" s="57">
        <f>$P$2</f>
        <v>1000000000</v>
      </c>
      <c r="X9" s="47">
        <v>460</v>
      </c>
      <c r="Y9" s="47">
        <v>620</v>
      </c>
      <c r="Z9" s="47">
        <v>760</v>
      </c>
      <c r="AA9" s="47">
        <v>650</v>
      </c>
      <c r="AB9" s="48">
        <v>670</v>
      </c>
    </row>
    <row r="10" spans="1:28" x14ac:dyDescent="0.3">
      <c r="A10" s="39">
        <v>8</v>
      </c>
      <c r="B10" t="s">
        <v>19</v>
      </c>
      <c r="C10" s="9">
        <v>-10.3</v>
      </c>
      <c r="D10" s="9">
        <v>-10</v>
      </c>
      <c r="E10" s="2">
        <v>-7.3</v>
      </c>
      <c r="F10" s="11">
        <v>3.7</v>
      </c>
      <c r="G10" s="5">
        <v>12.5</v>
      </c>
      <c r="H10" s="6">
        <v>18</v>
      </c>
      <c r="I10" s="14">
        <v>19.600000000000001</v>
      </c>
      <c r="J10" s="6">
        <v>16.899999999999999</v>
      </c>
      <c r="K10" s="12">
        <v>10.4</v>
      </c>
      <c r="L10" s="11">
        <v>3.5</v>
      </c>
      <c r="M10" s="2">
        <v>-7.3</v>
      </c>
      <c r="N10" s="13">
        <v>-10.8</v>
      </c>
      <c r="O10" s="22"/>
      <c r="P10" s="42">
        <v>8</v>
      </c>
      <c r="Q10" s="46">
        <v>520</v>
      </c>
      <c r="R10" s="47">
        <v>250</v>
      </c>
      <c r="S10" s="47">
        <v>260</v>
      </c>
      <c r="T10" s="47">
        <v>300</v>
      </c>
      <c r="U10" s="47">
        <v>220</v>
      </c>
      <c r="V10" s="47">
        <v>70</v>
      </c>
      <c r="W10" s="47">
        <v>460</v>
      </c>
      <c r="X10" s="57">
        <f>$P$2</f>
        <v>1000000000</v>
      </c>
      <c r="Y10" s="47">
        <v>310</v>
      </c>
      <c r="Z10" s="47">
        <v>320</v>
      </c>
      <c r="AA10" s="47">
        <v>250</v>
      </c>
      <c r="AB10" s="48">
        <v>250</v>
      </c>
    </row>
    <row r="11" spans="1:28" x14ac:dyDescent="0.3">
      <c r="A11" s="39">
        <v>9</v>
      </c>
      <c r="B11" t="s">
        <v>13</v>
      </c>
      <c r="C11" s="2">
        <v>-5.5</v>
      </c>
      <c r="D11" s="2">
        <v>-5.8</v>
      </c>
      <c r="E11" s="3">
        <v>-1.3</v>
      </c>
      <c r="F11" s="4">
        <v>5.0999999999999996</v>
      </c>
      <c r="G11" s="5">
        <v>11.3</v>
      </c>
      <c r="H11" s="7">
        <v>15.7</v>
      </c>
      <c r="I11" s="6">
        <v>18.8</v>
      </c>
      <c r="J11" s="6">
        <v>16.899999999999999</v>
      </c>
      <c r="K11" s="5">
        <v>11.6</v>
      </c>
      <c r="L11" s="4">
        <v>6.2</v>
      </c>
      <c r="M11" s="3">
        <v>0.1</v>
      </c>
      <c r="N11" s="8">
        <v>-3.7</v>
      </c>
      <c r="O11" s="22"/>
      <c r="P11" s="42">
        <v>9</v>
      </c>
      <c r="Q11" s="46">
        <v>780</v>
      </c>
      <c r="R11" s="47">
        <v>180</v>
      </c>
      <c r="S11" s="47">
        <v>70</v>
      </c>
      <c r="T11" s="47">
        <v>120</v>
      </c>
      <c r="U11" s="47">
        <v>100</v>
      </c>
      <c r="V11" s="47">
        <v>370</v>
      </c>
      <c r="W11" s="47">
        <v>620</v>
      </c>
      <c r="X11" s="47">
        <v>310</v>
      </c>
      <c r="Y11" s="57">
        <f>$P$2</f>
        <v>1000000000</v>
      </c>
      <c r="Z11" s="47">
        <v>230</v>
      </c>
      <c r="AA11" s="47">
        <v>120</v>
      </c>
      <c r="AB11" s="48">
        <v>150</v>
      </c>
    </row>
    <row r="12" spans="1:28" x14ac:dyDescent="0.3">
      <c r="A12" s="39">
        <v>10</v>
      </c>
      <c r="B12" t="s">
        <v>17</v>
      </c>
      <c r="C12" s="4">
        <v>6.1</v>
      </c>
      <c r="D12" s="4">
        <v>6</v>
      </c>
      <c r="E12" s="12">
        <v>8.1999999999999993</v>
      </c>
      <c r="F12" s="5">
        <v>12.1</v>
      </c>
      <c r="G12" s="7">
        <v>16</v>
      </c>
      <c r="H12" s="14">
        <v>20.2</v>
      </c>
      <c r="I12" s="15">
        <v>23.2</v>
      </c>
      <c r="J12" s="15">
        <v>23.6</v>
      </c>
      <c r="K12" s="14">
        <v>20</v>
      </c>
      <c r="L12" s="7">
        <v>15.8</v>
      </c>
      <c r="M12" s="5">
        <v>11.1</v>
      </c>
      <c r="N12" s="12">
        <v>8.1</v>
      </c>
      <c r="O12" s="22"/>
      <c r="P12" s="42">
        <v>10</v>
      </c>
      <c r="Q12" s="46">
        <v>840</v>
      </c>
      <c r="R12" s="47">
        <v>80</v>
      </c>
      <c r="S12" s="47">
        <v>160</v>
      </c>
      <c r="T12" s="47">
        <v>340</v>
      </c>
      <c r="U12" s="47">
        <v>170</v>
      </c>
      <c r="V12" s="47">
        <v>390</v>
      </c>
      <c r="W12" s="47">
        <v>760</v>
      </c>
      <c r="X12" s="47">
        <v>320</v>
      </c>
      <c r="Y12" s="47">
        <v>230</v>
      </c>
      <c r="Z12" s="57">
        <f>$P$2</f>
        <v>1000000000</v>
      </c>
      <c r="AA12" s="47">
        <v>120</v>
      </c>
      <c r="AB12" s="48">
        <v>90</v>
      </c>
    </row>
    <row r="13" spans="1:28" x14ac:dyDescent="0.3">
      <c r="A13" s="39">
        <v>11</v>
      </c>
      <c r="B13" t="s">
        <v>23</v>
      </c>
      <c r="C13" s="2">
        <v>-7.5</v>
      </c>
      <c r="D13" s="9">
        <v>-7.9</v>
      </c>
      <c r="E13" s="8">
        <v>-2.4</v>
      </c>
      <c r="F13" s="12">
        <v>7.5</v>
      </c>
      <c r="G13" s="7">
        <v>14.5</v>
      </c>
      <c r="H13" s="6">
        <v>18.399999999999999</v>
      </c>
      <c r="I13" s="14">
        <v>20.399999999999999</v>
      </c>
      <c r="J13" s="6">
        <v>18.7</v>
      </c>
      <c r="K13" s="5">
        <v>12.7</v>
      </c>
      <c r="L13" s="4">
        <v>6.1</v>
      </c>
      <c r="M13" s="3">
        <v>-1.4</v>
      </c>
      <c r="N13" s="2">
        <v>-6.3</v>
      </c>
      <c r="O13" s="22"/>
      <c r="P13" s="42">
        <v>11</v>
      </c>
      <c r="Q13" s="46">
        <v>760</v>
      </c>
      <c r="R13" s="47">
        <v>50</v>
      </c>
      <c r="S13" s="47">
        <v>50</v>
      </c>
      <c r="T13" s="47">
        <v>220</v>
      </c>
      <c r="U13" s="47">
        <v>50</v>
      </c>
      <c r="V13" s="47">
        <v>320</v>
      </c>
      <c r="W13" s="47">
        <v>650</v>
      </c>
      <c r="X13" s="47">
        <v>250</v>
      </c>
      <c r="Y13" s="47">
        <v>120</v>
      </c>
      <c r="Z13" s="47">
        <v>120</v>
      </c>
      <c r="AA13" s="57">
        <f>$P$2</f>
        <v>1000000000</v>
      </c>
      <c r="AB13" s="48">
        <v>20</v>
      </c>
    </row>
    <row r="14" spans="1:28" x14ac:dyDescent="0.3">
      <c r="A14" s="39">
        <v>12</v>
      </c>
      <c r="B14" t="s">
        <v>22</v>
      </c>
      <c r="C14" s="2">
        <v>-6.6</v>
      </c>
      <c r="D14" s="2">
        <v>-7</v>
      </c>
      <c r="E14" s="8">
        <v>-1.6</v>
      </c>
      <c r="F14" s="12">
        <v>8.3000000000000007</v>
      </c>
      <c r="G14" s="7">
        <v>15.3</v>
      </c>
      <c r="H14" s="6">
        <v>19.399999999999999</v>
      </c>
      <c r="I14" s="14">
        <v>21.4</v>
      </c>
      <c r="J14" s="14">
        <v>20.100000000000001</v>
      </c>
      <c r="K14" s="7">
        <v>14</v>
      </c>
      <c r="L14" s="4">
        <v>7.1</v>
      </c>
      <c r="M14" s="3">
        <v>-0.3</v>
      </c>
      <c r="N14" s="2">
        <v>-5.3</v>
      </c>
      <c r="O14" s="22"/>
      <c r="P14" s="42">
        <v>12</v>
      </c>
      <c r="Q14" s="49">
        <v>770</v>
      </c>
      <c r="R14" s="50">
        <v>30</v>
      </c>
      <c r="S14" s="50">
        <v>70</v>
      </c>
      <c r="T14" s="50">
        <v>250</v>
      </c>
      <c r="U14" s="50">
        <v>70</v>
      </c>
      <c r="V14" s="50">
        <v>330</v>
      </c>
      <c r="W14" s="50">
        <v>670</v>
      </c>
      <c r="X14" s="50">
        <v>250</v>
      </c>
      <c r="Y14" s="50">
        <v>150</v>
      </c>
      <c r="Z14" s="50">
        <v>90</v>
      </c>
      <c r="AA14" s="50">
        <v>20</v>
      </c>
      <c r="AB14" s="58">
        <f>$P$2</f>
        <v>1000000000</v>
      </c>
    </row>
    <row r="15" spans="1:28" x14ac:dyDescent="0.3">
      <c r="O15" s="116"/>
    </row>
    <row r="16" spans="1:28" x14ac:dyDescent="0.3">
      <c r="O16" s="116"/>
    </row>
    <row r="17" spans="1:33" ht="24.6" x14ac:dyDescent="0.3">
      <c r="A17" s="97"/>
      <c r="B17" s="21"/>
      <c r="C17" s="91" t="s">
        <v>63</v>
      </c>
      <c r="D17" s="103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spans="1:33" x14ac:dyDescent="0.3">
      <c r="C18" s="39">
        <v>1</v>
      </c>
      <c r="D18" s="39">
        <v>2</v>
      </c>
      <c r="E18" s="39">
        <v>3</v>
      </c>
      <c r="F18" s="39">
        <v>4</v>
      </c>
      <c r="G18" s="39">
        <v>5</v>
      </c>
      <c r="H18" s="39">
        <v>6</v>
      </c>
      <c r="I18" s="39">
        <v>7</v>
      </c>
      <c r="J18" s="39">
        <v>8</v>
      </c>
      <c r="K18" s="39">
        <v>9</v>
      </c>
      <c r="L18" s="39">
        <v>10</v>
      </c>
      <c r="M18" s="39">
        <v>11</v>
      </c>
      <c r="N18" s="39">
        <v>12</v>
      </c>
    </row>
    <row r="19" spans="1:33" ht="15" thickBot="1" x14ac:dyDescent="0.35">
      <c r="A19" s="128" t="s">
        <v>77</v>
      </c>
      <c r="B19" s="35">
        <v>-10000</v>
      </c>
      <c r="C19" s="109" t="s">
        <v>0</v>
      </c>
      <c r="D19" s="109" t="s">
        <v>1</v>
      </c>
      <c r="E19" s="109" t="s">
        <v>2</v>
      </c>
      <c r="F19" s="109" t="s">
        <v>3</v>
      </c>
      <c r="G19" s="109" t="s">
        <v>4</v>
      </c>
      <c r="H19" s="109" t="s">
        <v>5</v>
      </c>
      <c r="I19" s="109" t="s">
        <v>6</v>
      </c>
      <c r="J19" s="109" t="s">
        <v>7</v>
      </c>
      <c r="K19" s="109" t="s">
        <v>8</v>
      </c>
      <c r="L19" s="109" t="s">
        <v>9</v>
      </c>
      <c r="M19" s="109" t="s">
        <v>10</v>
      </c>
      <c r="N19" s="109" t="s">
        <v>11</v>
      </c>
    </row>
    <row r="20" spans="1:33" x14ac:dyDescent="0.3">
      <c r="A20" s="39">
        <v>1</v>
      </c>
      <c r="B20" t="s">
        <v>16</v>
      </c>
      <c r="C20" s="30">
        <f>IF(COUNTIF($B$32:B$32, $A20)&gt;0, $B$19, C3)</f>
        <v>-12.3</v>
      </c>
      <c r="D20" s="24">
        <f>IF(COUNTIF($B$32:C$32, $A20)&gt;0, $B$19, D3)</f>
        <v>-8.4</v>
      </c>
      <c r="E20" s="24">
        <f>IF(COUNTIF($B$32:D$32, $A20)&gt;0, $B$19, E3)</f>
        <v>-1.9</v>
      </c>
      <c r="F20" s="24">
        <f>IF(COUNTIF($B$32:E$32, $A20)&gt;0, $B$19, F3)</f>
        <v>5.0999999999999996</v>
      </c>
      <c r="G20" s="24">
        <f>IF(COUNTIF($B$32:F$32, $A20)&gt;0, $B$19, G3)</f>
        <v>9.8000000000000007</v>
      </c>
      <c r="H20" s="24">
        <f>IF(COUNTIF($B$32:G$32, $A20)&gt;0, $B$19, H3)</f>
        <v>13.6</v>
      </c>
      <c r="I20" s="24">
        <f>IF(COUNTIF($B$32:H$32, $A20)&gt;0, $B$19, I3)</f>
        <v>17.600000000000001</v>
      </c>
      <c r="J20" s="24">
        <f>IF(COUNTIF($B$32:I$32, $A20)&gt;0, $B$19, J3)</f>
        <v>19.8</v>
      </c>
      <c r="K20" s="24">
        <f>IF(COUNTIF($B$32:J$32, $A20)&gt;0, $B$19, K3)</f>
        <v>-10000</v>
      </c>
      <c r="L20" s="24">
        <f>IF(COUNTIF($B$32:K$32, $A20)&gt;0, $B$19, L3)</f>
        <v>-10000</v>
      </c>
      <c r="M20" s="24">
        <f>IF(COUNTIF($B$32:L$32, $A20)&gt;0, $B$19, M3)</f>
        <v>-10000</v>
      </c>
      <c r="N20" s="25">
        <f>IF(COUNTIF($B$32:M$32, $A20)&gt;0, $B$19, N3)</f>
        <v>-10000</v>
      </c>
      <c r="S20" s="174" t="s">
        <v>95</v>
      </c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</row>
    <row r="21" spans="1:33" x14ac:dyDescent="0.3">
      <c r="A21" s="39">
        <v>2</v>
      </c>
      <c r="B21" t="s">
        <v>20</v>
      </c>
      <c r="C21" s="31">
        <f>IF(COUNTIF($B$32:B$32, $A21)&gt;0, $B$19, C4)</f>
        <v>-6.3</v>
      </c>
      <c r="D21" s="26">
        <f>IF(COUNTIF($B$32:C$32, $A21)&gt;0, $B$19, D4)</f>
        <v>-6.6</v>
      </c>
      <c r="E21" s="26">
        <f>IF(COUNTIF($B$32:D$32, $A21)&gt;0, $B$19, E4)</f>
        <v>-0.5</v>
      </c>
      <c r="F21" s="26">
        <f>IF(COUNTIF($B$32:E$32, $A21)&gt;0, $B$19, F4)</f>
        <v>9.1999999999999993</v>
      </c>
      <c r="G21" s="26">
        <f>IF(COUNTIF($B$32:F$32, $A21)&gt;0, $B$19, G4)</f>
        <v>15.9</v>
      </c>
      <c r="H21" s="26">
        <f>IF(COUNTIF($B$32:G$32, $A21)&gt;0, $B$19, H4)</f>
        <v>21</v>
      </c>
      <c r="I21" s="26">
        <f>IF(COUNTIF($B$32:H$32, $A21)&gt;0, $B$19, I4)</f>
        <v>23.6</v>
      </c>
      <c r="J21" s="26">
        <f>IF(COUNTIF($B$32:I$32, $A21)&gt;0, $B$19, J4)</f>
        <v>22.3</v>
      </c>
      <c r="K21" s="26">
        <f>IF(COUNTIF($B$32:J$32, $A21)&gt;0, $B$19, K4)</f>
        <v>15.6</v>
      </c>
      <c r="L21" s="26">
        <f>IF(COUNTIF($B$32:K$32, $A21)&gt;0, $B$19, L4)</f>
        <v>8</v>
      </c>
      <c r="M21" s="26">
        <f>IF(COUNTIF($B$32:L$32, $A21)&gt;0, $B$19, M4)</f>
        <v>0.3</v>
      </c>
      <c r="N21" s="27">
        <f>IF(COUNTIF($B$32:M$32, $A21)&gt;0, $B$19, N4)</f>
        <v>-10000</v>
      </c>
      <c r="S21" s="168" t="s">
        <v>94</v>
      </c>
      <c r="T21" s="169"/>
      <c r="U21" s="170"/>
      <c r="V21" s="166" t="s">
        <v>90</v>
      </c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</row>
    <row r="22" spans="1:33" x14ac:dyDescent="0.3">
      <c r="A22" s="39">
        <v>3</v>
      </c>
      <c r="B22" t="s">
        <v>12</v>
      </c>
      <c r="C22" s="31">
        <f>IF(COUNTIF($B$32:B$32, $A22)&gt;0, $B$19, C5)</f>
        <v>-6.5</v>
      </c>
      <c r="D22" s="26">
        <f>IF(COUNTIF($B$32:C$32, $A22)&gt;0, $B$19, D5)</f>
        <v>-6.7</v>
      </c>
      <c r="E22" s="26">
        <f>IF(COUNTIF($B$32:D$32, $A22)&gt;0, $B$19, E5)</f>
        <v>-1</v>
      </c>
      <c r="F22" s="26">
        <f>IF(COUNTIF($B$32:E$32, $A22)&gt;0, $B$19, F5)</f>
        <v>6.7</v>
      </c>
      <c r="G22" s="26">
        <f>IF(COUNTIF($B$32:F$32, $A22)&gt;0, $B$19, G5)</f>
        <v>-10000</v>
      </c>
      <c r="H22" s="26">
        <f>IF(COUNTIF($B$32:G$32, $A22)&gt;0, $B$19, H5)</f>
        <v>-10000</v>
      </c>
      <c r="I22" s="26">
        <f>IF(COUNTIF($B$32:H$32, $A22)&gt;0, $B$19, I5)</f>
        <v>-10000</v>
      </c>
      <c r="J22" s="26">
        <f>IF(COUNTIF($B$32:I$32, $A22)&gt;0, $B$19, J5)</f>
        <v>-10000</v>
      </c>
      <c r="K22" s="26">
        <f>IF(COUNTIF($B$32:J$32, $A22)&gt;0, $B$19, K5)</f>
        <v>-10000</v>
      </c>
      <c r="L22" s="26">
        <f>IF(COUNTIF($B$32:K$32, $A22)&gt;0, $B$19, L5)</f>
        <v>-10000</v>
      </c>
      <c r="M22" s="26">
        <f>IF(COUNTIF($B$32:L$32, $A22)&gt;0, $B$19, M5)</f>
        <v>-10000</v>
      </c>
      <c r="N22" s="27">
        <f>IF(COUNTIF($B$32:M$32, $A22)&gt;0, $B$19, N5)</f>
        <v>-10000</v>
      </c>
      <c r="S22" s="171"/>
      <c r="T22" s="172"/>
      <c r="U22" s="173"/>
      <c r="V22" s="130">
        <v>1</v>
      </c>
      <c r="W22" s="112">
        <v>2</v>
      </c>
      <c r="X22" s="112">
        <v>3</v>
      </c>
      <c r="Y22" s="112">
        <v>4</v>
      </c>
      <c r="Z22" s="112">
        <v>5</v>
      </c>
      <c r="AA22" s="112">
        <v>6</v>
      </c>
      <c r="AB22" s="112">
        <v>7</v>
      </c>
      <c r="AC22" s="112">
        <v>8</v>
      </c>
      <c r="AD22" s="112">
        <v>9</v>
      </c>
      <c r="AE22" s="112">
        <v>10</v>
      </c>
      <c r="AF22" s="112">
        <v>11</v>
      </c>
      <c r="AG22" s="112">
        <v>12</v>
      </c>
    </row>
    <row r="23" spans="1:33" x14ac:dyDescent="0.3">
      <c r="A23" s="39">
        <v>4</v>
      </c>
      <c r="B23" t="s">
        <v>18</v>
      </c>
      <c r="C23" s="31">
        <f>IF(COUNTIF($B$32:B$32, $A23)&gt;0, $B$19, C6)</f>
        <v>-10.1</v>
      </c>
      <c r="D23" s="26">
        <f>IF(COUNTIF($B$32:C$32, $A23)&gt;0, $B$19, D6)</f>
        <v>-9.6999999999999993</v>
      </c>
      <c r="E23" s="26">
        <f>IF(COUNTIF($B$32:D$32, $A23)&gt;0, $B$19, E6)</f>
        <v>-5.5</v>
      </c>
      <c r="F23" s="26">
        <f>IF(COUNTIF($B$32:E$32, $A23)&gt;0, $B$19, F6)</f>
        <v>-0.7</v>
      </c>
      <c r="G23" s="26">
        <f>IF(COUNTIF($B$32:F$32, $A23)&gt;0, $B$19, G6)</f>
        <v>4</v>
      </c>
      <c r="H23" s="26">
        <f>IF(COUNTIF($B$32:G$32, $A23)&gt;0, $B$19, H6)</f>
        <v>9.1999999999999993</v>
      </c>
      <c r="I23" s="26">
        <f>IF(COUNTIF($B$32:H$32, $A23)&gt;0, $B$19, I6)</f>
        <v>-10000</v>
      </c>
      <c r="J23" s="26">
        <f>IF(COUNTIF($B$32:I$32, $A23)&gt;0, $B$19, J6)</f>
        <v>-10000</v>
      </c>
      <c r="K23" s="26">
        <f>IF(COUNTIF($B$32:J$32, $A23)&gt;0, $B$19, K6)</f>
        <v>-10000</v>
      </c>
      <c r="L23" s="26">
        <f>IF(COUNTIF($B$32:K$32, $A23)&gt;0, $B$19, L6)</f>
        <v>-10000</v>
      </c>
      <c r="M23" s="26">
        <f>IF(COUNTIF($B$32:L$32, $A23)&gt;0, $B$19, M6)</f>
        <v>-10000</v>
      </c>
      <c r="N23" s="27">
        <f>IF(COUNTIF($B$32:M$32, $A23)&gt;0, $B$19, N6)</f>
        <v>-10000</v>
      </c>
      <c r="S23" s="78" t="s">
        <v>76</v>
      </c>
      <c r="T23" s="44"/>
      <c r="U23" s="131"/>
      <c r="V23" s="51">
        <f>'route(T)'!C32</f>
        <v>3</v>
      </c>
      <c r="W23" s="44">
        <f>'route(T)'!D32</f>
        <v>4</v>
      </c>
      <c r="X23" s="44">
        <f>'route(T)'!E32</f>
        <v>5</v>
      </c>
      <c r="Y23" s="44">
        <f>'route(T)'!F32</f>
        <v>11</v>
      </c>
      <c r="Z23" s="44">
        <f>'route(T)'!G32</f>
        <v>6</v>
      </c>
      <c r="AA23" s="44">
        <f>'route(T)'!H32</f>
        <v>8</v>
      </c>
      <c r="AB23" s="44">
        <f>'route(T)'!I32</f>
        <v>7</v>
      </c>
      <c r="AC23" s="44">
        <f>'route(T)'!J32</f>
        <v>2</v>
      </c>
      <c r="AD23" s="44">
        <f>'route(T)'!K32</f>
        <v>1</v>
      </c>
      <c r="AE23" s="44">
        <f>'route(T)'!L32</f>
        <v>12</v>
      </c>
      <c r="AF23" s="44">
        <f>'route(T)'!M32</f>
        <v>9</v>
      </c>
      <c r="AG23" s="45">
        <f>'route(T)'!N32</f>
        <v>10</v>
      </c>
    </row>
    <row r="24" spans="1:33" ht="14.4" customHeight="1" x14ac:dyDescent="0.3">
      <c r="A24" s="39">
        <v>5</v>
      </c>
      <c r="B24" t="s">
        <v>14</v>
      </c>
      <c r="C24" s="31">
        <f>IF(COUNTIF($B$32:B$32, $A24)&gt;0, $B$19, C7)</f>
        <v>-8.9</v>
      </c>
      <c r="D24" s="26">
        <f>IF(COUNTIF($B$32:C$32, $A24)&gt;0, $B$19, D7)</f>
        <v>-8.8000000000000007</v>
      </c>
      <c r="E24" s="26">
        <f>IF(COUNTIF($B$32:D$32, $A24)&gt;0, $B$19, E7)</f>
        <v>-2.6</v>
      </c>
      <c r="F24" s="26">
        <f>IF(COUNTIF($B$32:E$32, $A24)&gt;0, $B$19, F7)</f>
        <v>-10000</v>
      </c>
      <c r="G24" s="26">
        <f>IF(COUNTIF($B$32:F$32, $A24)&gt;0, $B$19, G7)</f>
        <v>-10000</v>
      </c>
      <c r="H24" s="26">
        <f>IF(COUNTIF($B$32:G$32, $A24)&gt;0, $B$19, H7)</f>
        <v>-10000</v>
      </c>
      <c r="I24" s="26">
        <f>IF(COUNTIF($B$32:H$32, $A24)&gt;0, $B$19, I7)</f>
        <v>-10000</v>
      </c>
      <c r="J24" s="26">
        <f>IF(COUNTIF($B$32:I$32, $A24)&gt;0, $B$19, J7)</f>
        <v>-10000</v>
      </c>
      <c r="K24" s="26">
        <f>IF(COUNTIF($B$32:J$32, $A24)&gt;0, $B$19, K7)</f>
        <v>-10000</v>
      </c>
      <c r="L24" s="26">
        <f>IF(COUNTIF($B$32:K$32, $A24)&gt;0, $B$19, L7)</f>
        <v>-10000</v>
      </c>
      <c r="M24" s="26">
        <f>IF(COUNTIF($B$32:L$32, $A24)&gt;0, $B$19, M7)</f>
        <v>-10000</v>
      </c>
      <c r="N24" s="27">
        <f>IF(COUNTIF($B$32:M$32, $A24)&gt;0, $B$19, N7)</f>
        <v>-10000</v>
      </c>
      <c r="S24" s="79" t="s">
        <v>91</v>
      </c>
      <c r="T24" s="47"/>
      <c r="U24" s="121"/>
      <c r="V24" s="46">
        <f>'route(R)'!C32</f>
        <v>5</v>
      </c>
      <c r="W24" s="47">
        <f>'route(R)'!D32</f>
        <v>3</v>
      </c>
      <c r="X24" s="47">
        <f>'route(R)'!E32</f>
        <v>9</v>
      </c>
      <c r="Y24" s="47">
        <f>'route(R)'!F32</f>
        <v>4</v>
      </c>
      <c r="Z24" s="47">
        <f>'route(R)'!G32</f>
        <v>7</v>
      </c>
      <c r="AA24" s="47">
        <f>'route(R)'!H32</f>
        <v>1</v>
      </c>
      <c r="AB24" s="47">
        <f>'route(R)'!I32</f>
        <v>6</v>
      </c>
      <c r="AC24" s="47">
        <f>'route(R)'!J32</f>
        <v>8</v>
      </c>
      <c r="AD24" s="47">
        <f>'route(R)'!K32</f>
        <v>2</v>
      </c>
      <c r="AE24" s="47">
        <f>'route(R)'!L32</f>
        <v>10</v>
      </c>
      <c r="AF24" s="47">
        <f>'route(R)'!M32</f>
        <v>12</v>
      </c>
      <c r="AG24" s="48">
        <f>'route(R)'!N32</f>
        <v>11</v>
      </c>
    </row>
    <row r="25" spans="1:33" x14ac:dyDescent="0.3">
      <c r="A25" s="39">
        <v>6</v>
      </c>
      <c r="B25" t="s">
        <v>15</v>
      </c>
      <c r="C25" s="31">
        <f>IF(COUNTIF($B$32:B$32, $A25)&gt;0, $B$19, C8)</f>
        <v>-16.5</v>
      </c>
      <c r="D25" s="26">
        <f>IF(COUNTIF($B$32:C$32, $A25)&gt;0, $B$19, D8)</f>
        <v>-14.8</v>
      </c>
      <c r="E25" s="26">
        <f>IF(COUNTIF($B$32:D$32, $A25)&gt;0, $B$19, E8)</f>
        <v>-7.6</v>
      </c>
      <c r="F25" s="26">
        <f>IF(COUNTIF($B$32:E$32, $A25)&gt;0, $B$19, F8)</f>
        <v>2.2999999999999998</v>
      </c>
      <c r="G25" s="26">
        <f>IF(COUNTIF($B$32:F$32, $A25)&gt;0, $B$19, G8)</f>
        <v>11.8</v>
      </c>
      <c r="H25" s="26">
        <f>IF(COUNTIF($B$32:G$32, $A25)&gt;0, $B$19, H8)</f>
        <v>17.100000000000001</v>
      </c>
      <c r="I25" s="26">
        <f>IF(COUNTIF($B$32:H$32, $A25)&gt;0, $B$19, I8)</f>
        <v>19.399999999999999</v>
      </c>
      <c r="J25" s="26">
        <f>IF(COUNTIF($B$32:I$32, $A25)&gt;0, $B$19, J8)</f>
        <v>16.600000000000001</v>
      </c>
      <c r="K25" s="26">
        <f>IF(COUNTIF($B$32:J$32, $A25)&gt;0, $B$19, K8)</f>
        <v>10.199999999999999</v>
      </c>
      <c r="L25" s="26">
        <f>IF(COUNTIF($B$32:K$32, $A25)&gt;0, $B$19, L8)</f>
        <v>-10000</v>
      </c>
      <c r="M25" s="26">
        <f>IF(COUNTIF($B$32:L$32, $A25)&gt;0, $B$19, M8)</f>
        <v>-10000</v>
      </c>
      <c r="N25" s="27">
        <f>IF(COUNTIF($B$32:M$32, $A25)&gt;0, $B$19, N8)</f>
        <v>-10000</v>
      </c>
      <c r="S25" s="80" t="s">
        <v>92</v>
      </c>
      <c r="T25" s="50"/>
      <c r="U25" s="132"/>
      <c r="V25" s="49">
        <f>C32</f>
        <v>12</v>
      </c>
      <c r="W25" s="50">
        <f t="shared" ref="W25:AG25" si="0">D32</f>
        <v>11</v>
      </c>
      <c r="X25" s="50">
        <f t="shared" si="0"/>
        <v>5</v>
      </c>
      <c r="Y25" s="50">
        <f t="shared" si="0"/>
        <v>3</v>
      </c>
      <c r="Z25" s="50">
        <f t="shared" si="0"/>
        <v>9</v>
      </c>
      <c r="AA25" s="50">
        <f t="shared" si="0"/>
        <v>4</v>
      </c>
      <c r="AB25" s="50">
        <f t="shared" si="0"/>
        <v>7</v>
      </c>
      <c r="AC25" s="50">
        <f t="shared" si="0"/>
        <v>1</v>
      </c>
      <c r="AD25" s="50">
        <f t="shared" si="0"/>
        <v>6</v>
      </c>
      <c r="AE25" s="50">
        <f t="shared" si="0"/>
        <v>8</v>
      </c>
      <c r="AF25" s="50">
        <f t="shared" si="0"/>
        <v>2</v>
      </c>
      <c r="AG25" s="52">
        <f t="shared" si="0"/>
        <v>10</v>
      </c>
    </row>
    <row r="26" spans="1:33" x14ac:dyDescent="0.3">
      <c r="A26" s="39">
        <v>7</v>
      </c>
      <c r="B26" t="s">
        <v>21</v>
      </c>
      <c r="C26" s="31">
        <f>IF(COUNTIF($B$32:B$32, $A26)&gt;0, $B$19, C9)</f>
        <v>-46.4</v>
      </c>
      <c r="D26" s="26">
        <f>IF(COUNTIF($B$32:C$32, $A26)&gt;0, $B$19, D9)</f>
        <v>-42</v>
      </c>
      <c r="E26" s="26">
        <f>IF(COUNTIF($B$32:D$32, $A26)&gt;0, $B$19, E9)</f>
        <v>-31.2</v>
      </c>
      <c r="F26" s="26">
        <f>IF(COUNTIF($B$32:E$32, $A26)&gt;0, $B$19, F9)</f>
        <v>-13.6</v>
      </c>
      <c r="G26" s="26">
        <f>IF(COUNTIF($B$32:F$32, $A26)&gt;0, $B$19, G9)</f>
        <v>2.7</v>
      </c>
      <c r="H26" s="26">
        <f>IF(COUNTIF($B$32:G$32, $A26)&gt;0, $B$19, H9)</f>
        <v>12.6</v>
      </c>
      <c r="I26" s="26">
        <f>IF(COUNTIF($B$32:H$32, $A26)&gt;0, $B$19, I9)</f>
        <v>14.9</v>
      </c>
      <c r="J26" s="26">
        <f>IF(COUNTIF($B$32:I$32, $A26)&gt;0, $B$19, J9)</f>
        <v>-10000</v>
      </c>
      <c r="K26" s="26">
        <f>IF(COUNTIF($B$32:J$32, $A26)&gt;0, $B$19, K9)</f>
        <v>-10000</v>
      </c>
      <c r="L26" s="26">
        <f>IF(COUNTIF($B$32:K$32, $A26)&gt;0, $B$19, L9)</f>
        <v>-10000</v>
      </c>
      <c r="M26" s="26">
        <f>IF(COUNTIF($B$32:L$32, $A26)&gt;0, $B$19, M9)</f>
        <v>-10000</v>
      </c>
      <c r="N26" s="27">
        <f>IF(COUNTIF($B$32:M$32, $A26)&gt;0, $B$19, N9)</f>
        <v>-10000</v>
      </c>
    </row>
    <row r="27" spans="1:33" ht="14.4" customHeight="1" x14ac:dyDescent="0.3">
      <c r="A27" s="39">
        <v>8</v>
      </c>
      <c r="B27" t="s">
        <v>19</v>
      </c>
      <c r="C27" s="31">
        <f>IF(COUNTIF($B$32:B$32, $A27)&gt;0, $B$19, C10)</f>
        <v>-10.3</v>
      </c>
      <c r="D27" s="26">
        <f>IF(COUNTIF($B$32:C$32, $A27)&gt;0, $B$19, D10)</f>
        <v>-10</v>
      </c>
      <c r="E27" s="26">
        <f>IF(COUNTIF($B$32:D$32, $A27)&gt;0, $B$19, E10)</f>
        <v>-7.3</v>
      </c>
      <c r="F27" s="26">
        <f>IF(COUNTIF($B$32:E$32, $A27)&gt;0, $B$19, F10)</f>
        <v>3.7</v>
      </c>
      <c r="G27" s="26">
        <f>IF(COUNTIF($B$32:F$32, $A27)&gt;0, $B$19, G10)</f>
        <v>12.5</v>
      </c>
      <c r="H27" s="26">
        <f>IF(COUNTIF($B$32:G$32, $A27)&gt;0, $B$19, H10)</f>
        <v>18</v>
      </c>
      <c r="I27" s="26">
        <f>IF(COUNTIF($B$32:H$32, $A27)&gt;0, $B$19, I10)</f>
        <v>19.600000000000001</v>
      </c>
      <c r="J27" s="26">
        <f>IF(COUNTIF($B$32:I$32, $A27)&gt;0, $B$19, J10)</f>
        <v>16.899999999999999</v>
      </c>
      <c r="K27" s="26">
        <f>IF(COUNTIF($B$32:J$32, $A27)&gt;0, $B$19, K10)</f>
        <v>10.4</v>
      </c>
      <c r="L27" s="26">
        <f>IF(COUNTIF($B$32:K$32, $A27)&gt;0, $B$19, L10)</f>
        <v>3.5</v>
      </c>
      <c r="M27" s="26">
        <f>IF(COUNTIF($B$32:L$32, $A27)&gt;0, $B$19, M10)</f>
        <v>-10000</v>
      </c>
      <c r="N27" s="27">
        <f>IF(COUNTIF($B$32:M$32, $A27)&gt;0, $B$19, N10)</f>
        <v>-10000</v>
      </c>
      <c r="V27" s="175" t="s">
        <v>105</v>
      </c>
      <c r="W27" s="175"/>
      <c r="X27" s="175"/>
      <c r="Y27" s="175"/>
      <c r="Z27" s="175"/>
      <c r="AA27" s="175"/>
      <c r="AB27" s="175"/>
      <c r="AC27" s="175"/>
      <c r="AD27" s="175"/>
      <c r="AE27" s="175"/>
      <c r="AF27" s="153"/>
      <c r="AG27" s="153"/>
    </row>
    <row r="28" spans="1:33" ht="14.4" customHeight="1" x14ac:dyDescent="0.3">
      <c r="A28" s="39">
        <v>9</v>
      </c>
      <c r="B28" t="s">
        <v>13</v>
      </c>
      <c r="C28" s="31">
        <f>IF(COUNTIF($B$32:B$32, $A28)&gt;0, $B$19, C11)</f>
        <v>-5.5</v>
      </c>
      <c r="D28" s="26">
        <f>IF(COUNTIF($B$32:C$32, $A28)&gt;0, $B$19, D11)</f>
        <v>-5.8</v>
      </c>
      <c r="E28" s="26">
        <f>IF(COUNTIF($B$32:D$32, $A28)&gt;0, $B$19, E11)</f>
        <v>-1.3</v>
      </c>
      <c r="F28" s="26">
        <f>IF(COUNTIF($B$32:E$32, $A28)&gt;0, $B$19, F11)</f>
        <v>5.0999999999999996</v>
      </c>
      <c r="G28" s="26">
        <f>IF(COUNTIF($B$32:F$32, $A28)&gt;0, $B$19, G11)</f>
        <v>11.3</v>
      </c>
      <c r="H28" s="26">
        <f>IF(COUNTIF($B$32:G$32, $A28)&gt;0, $B$19, H11)</f>
        <v>-10000</v>
      </c>
      <c r="I28" s="26">
        <f>IF(COUNTIF($B$32:H$32, $A28)&gt;0, $B$19, I11)</f>
        <v>-10000</v>
      </c>
      <c r="J28" s="26">
        <f>IF(COUNTIF($B$32:I$32, $A28)&gt;0, $B$19, J11)</f>
        <v>-10000</v>
      </c>
      <c r="K28" s="26">
        <f>IF(COUNTIF($B$32:J$32, $A28)&gt;0, $B$19, K11)</f>
        <v>-10000</v>
      </c>
      <c r="L28" s="26">
        <f>IF(COUNTIF($B$32:K$32, $A28)&gt;0, $B$19, L11)</f>
        <v>-10000</v>
      </c>
      <c r="M28" s="26">
        <f>IF(COUNTIF($B$32:L$32, $A28)&gt;0, $B$19, M11)</f>
        <v>-10000</v>
      </c>
      <c r="N28" s="27">
        <f>IF(COUNTIF($B$32:M$32, $A28)&gt;0, $B$19, N11)</f>
        <v>-10000</v>
      </c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53"/>
      <c r="AG28" s="153"/>
    </row>
    <row r="29" spans="1:33" x14ac:dyDescent="0.3">
      <c r="A29" s="39">
        <v>10</v>
      </c>
      <c r="B29" t="s">
        <v>17</v>
      </c>
      <c r="C29" s="31">
        <f>IF(COUNTIF($B$32:B$32, $A29)&gt;0, $B$19, C12)</f>
        <v>6.1</v>
      </c>
      <c r="D29" s="26">
        <f>IF(COUNTIF($B$32:C$32, $A29)&gt;0, $B$19, D12)</f>
        <v>6</v>
      </c>
      <c r="E29" s="26">
        <f>IF(COUNTIF($B$32:D$32, $A29)&gt;0, $B$19, E12)</f>
        <v>8.1999999999999993</v>
      </c>
      <c r="F29" s="26">
        <f>IF(COUNTIF($B$32:E$32, $A29)&gt;0, $B$19, F12)</f>
        <v>12.1</v>
      </c>
      <c r="G29" s="26">
        <f>IF(COUNTIF($B$32:F$32, $A29)&gt;0, $B$19, G12)</f>
        <v>16</v>
      </c>
      <c r="H29" s="26">
        <f>IF(COUNTIF($B$32:G$32, $A29)&gt;0, $B$19, H12)</f>
        <v>20.2</v>
      </c>
      <c r="I29" s="26">
        <f>IF(COUNTIF($B$32:H$32, $A29)&gt;0, $B$19, I12)</f>
        <v>23.2</v>
      </c>
      <c r="J29" s="26">
        <f>IF(COUNTIF($B$32:I$32, $A29)&gt;0, $B$19, J12)</f>
        <v>23.6</v>
      </c>
      <c r="K29" s="26">
        <f>IF(COUNTIF($B$32:J$32, $A29)&gt;0, $B$19, K12)</f>
        <v>20</v>
      </c>
      <c r="L29" s="26">
        <f>IF(COUNTIF($B$32:K$32, $A29)&gt;0, $B$19, L12)</f>
        <v>15.8</v>
      </c>
      <c r="M29" s="26">
        <f>IF(COUNTIF($B$32:L$32, $A29)&gt;0, $B$19, M12)</f>
        <v>11.1</v>
      </c>
      <c r="N29" s="27">
        <f>IF(COUNTIF($B$32:M$32, $A29)&gt;0, $B$19, N12)</f>
        <v>8.1</v>
      </c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</row>
    <row r="30" spans="1:33" x14ac:dyDescent="0.3">
      <c r="A30" s="39">
        <v>11</v>
      </c>
      <c r="B30" t="s">
        <v>23</v>
      </c>
      <c r="C30" s="31">
        <f>IF(COUNTIF($B$32:B$32, $A30)&gt;0, $B$19, C13)</f>
        <v>-7.5</v>
      </c>
      <c r="D30" s="26">
        <f>IF(COUNTIF($B$32:C$32, $A30)&gt;0, $B$19, D13)</f>
        <v>-7.9</v>
      </c>
      <c r="E30" s="26">
        <f>IF(COUNTIF($B$32:D$32, $A30)&gt;0, $B$19, E13)</f>
        <v>-10000</v>
      </c>
      <c r="F30" s="26">
        <f>IF(COUNTIF($B$32:E$32, $A30)&gt;0, $B$19, F13)</f>
        <v>-10000</v>
      </c>
      <c r="G30" s="26">
        <f>IF(COUNTIF($B$32:F$32, $A30)&gt;0, $B$19, G13)</f>
        <v>-10000</v>
      </c>
      <c r="H30" s="26">
        <f>IF(COUNTIF($B$32:G$32, $A30)&gt;0, $B$19, H13)</f>
        <v>-10000</v>
      </c>
      <c r="I30" s="26">
        <f>IF(COUNTIF($B$32:H$32, $A30)&gt;0, $B$19, I13)</f>
        <v>-10000</v>
      </c>
      <c r="J30" s="26">
        <f>IF(COUNTIF($B$32:I$32, $A30)&gt;0, $B$19, J13)</f>
        <v>-10000</v>
      </c>
      <c r="K30" s="26">
        <f>IF(COUNTIF($B$32:J$32, $A30)&gt;0, $B$19, K13)</f>
        <v>-10000</v>
      </c>
      <c r="L30" s="26">
        <f>IF(COUNTIF($B$32:K$32, $A30)&gt;0, $B$19, L13)</f>
        <v>-10000</v>
      </c>
      <c r="M30" s="26">
        <f>IF(COUNTIF($B$32:L$32, $A30)&gt;0, $B$19, M13)</f>
        <v>-10000</v>
      </c>
      <c r="N30" s="27">
        <f>IF(COUNTIF($B$32:M$32, $A30)&gt;0, $B$19, N13)</f>
        <v>-10000</v>
      </c>
      <c r="S30" s="153"/>
      <c r="T30" s="153"/>
      <c r="U30" s="153"/>
      <c r="V30" s="153">
        <v>5</v>
      </c>
      <c r="W30" s="153">
        <v>3</v>
      </c>
      <c r="X30" s="153">
        <v>9</v>
      </c>
      <c r="Y30" s="153">
        <v>4</v>
      </c>
      <c r="Z30" s="153">
        <v>7</v>
      </c>
      <c r="AA30" s="153">
        <v>1</v>
      </c>
      <c r="AB30" s="153">
        <v>6</v>
      </c>
      <c r="AC30" s="153">
        <v>8</v>
      </c>
      <c r="AD30" s="153">
        <v>2</v>
      </c>
      <c r="AE30" s="153">
        <v>10</v>
      </c>
      <c r="AF30" s="153">
        <v>12</v>
      </c>
      <c r="AG30" s="153">
        <v>11</v>
      </c>
    </row>
    <row r="31" spans="1:33" ht="15" thickBot="1" x14ac:dyDescent="0.35">
      <c r="A31" s="39">
        <v>12</v>
      </c>
      <c r="B31" t="s">
        <v>22</v>
      </c>
      <c r="C31" s="32">
        <f>IF(COUNTIF($B$32:B$32, $A31)&gt;0, $B$19, C14)</f>
        <v>-6.6</v>
      </c>
      <c r="D31" s="28">
        <f>IF(COUNTIF($B$32:C$32, $A31)&gt;0, $B$19, D14)</f>
        <v>-10000</v>
      </c>
      <c r="E31" s="28">
        <f>IF(COUNTIF($B$32:D$32, $A31)&gt;0, $B$19, E14)</f>
        <v>-10000</v>
      </c>
      <c r="F31" s="28">
        <f>IF(COUNTIF($B$32:E$32, $A31)&gt;0, $B$19, F14)</f>
        <v>-10000</v>
      </c>
      <c r="G31" s="28">
        <f>IF(COUNTIF($B$32:F$32, $A31)&gt;0, $B$19, G14)</f>
        <v>-10000</v>
      </c>
      <c r="H31" s="28">
        <f>IF(COUNTIF($B$32:G$32, $A31)&gt;0, $B$19, H14)</f>
        <v>-10000</v>
      </c>
      <c r="I31" s="28">
        <f>IF(COUNTIF($B$32:H$32, $A31)&gt;0, $B$19, I14)</f>
        <v>-10000</v>
      </c>
      <c r="J31" s="28">
        <f>IF(COUNTIF($B$32:I$32, $A31)&gt;0, $B$19, J14)</f>
        <v>-10000</v>
      </c>
      <c r="K31" s="28">
        <f>IF(COUNTIF($B$32:J$32, $A31)&gt;0, $B$19, K14)</f>
        <v>-10000</v>
      </c>
      <c r="L31" s="28">
        <f>IF(COUNTIF($B$32:K$32, $A31)&gt;0, $B$19, L14)</f>
        <v>-10000</v>
      </c>
      <c r="M31" s="28">
        <f>IF(COUNTIF($B$32:L$32, $A31)&gt;0, $B$19, M14)</f>
        <v>-10000</v>
      </c>
      <c r="N31" s="29">
        <f>IF(COUNTIF($B$32:M$32, $A31)&gt;0, $B$19, N14)</f>
        <v>-10000</v>
      </c>
      <c r="T31">
        <v>12</v>
      </c>
      <c r="U31">
        <v>11</v>
      </c>
      <c r="V31">
        <v>5</v>
      </c>
      <c r="W31">
        <v>3</v>
      </c>
      <c r="X31">
        <v>9</v>
      </c>
      <c r="Y31">
        <v>4</v>
      </c>
      <c r="Z31">
        <v>7</v>
      </c>
      <c r="AA31">
        <v>1</v>
      </c>
      <c r="AB31">
        <v>6</v>
      </c>
      <c r="AC31">
        <v>8</v>
      </c>
      <c r="AD31">
        <v>2</v>
      </c>
      <c r="AE31">
        <v>10</v>
      </c>
    </row>
    <row r="32" spans="1:33" ht="14.4" customHeight="1" x14ac:dyDescent="0.3">
      <c r="A32" s="201" t="s">
        <v>132</v>
      </c>
      <c r="B32" s="21" t="s">
        <v>74</v>
      </c>
      <c r="C32" s="98">
        <v>12</v>
      </c>
      <c r="D32" s="98">
        <v>11</v>
      </c>
      <c r="E32" s="98">
        <v>5</v>
      </c>
      <c r="F32" s="98">
        <v>3</v>
      </c>
      <c r="G32" s="98">
        <v>9</v>
      </c>
      <c r="H32" s="98">
        <v>4</v>
      </c>
      <c r="I32" s="98">
        <v>7</v>
      </c>
      <c r="J32" s="98">
        <v>1</v>
      </c>
      <c r="K32" s="98">
        <v>6</v>
      </c>
      <c r="L32" s="98">
        <v>8</v>
      </c>
      <c r="M32" s="98">
        <v>2</v>
      </c>
      <c r="N32" s="98">
        <v>10</v>
      </c>
      <c r="O32" s="98">
        <f>C32</f>
        <v>12</v>
      </c>
      <c r="Q32" s="152" t="s">
        <v>96</v>
      </c>
    </row>
    <row r="33" spans="1:17" x14ac:dyDescent="0.3">
      <c r="A33" s="201"/>
      <c r="B33" s="21" t="s">
        <v>76</v>
      </c>
      <c r="C33">
        <f>INDEX($C$3:$N$14, C32,C18)</f>
        <v>-6.6</v>
      </c>
      <c r="D33">
        <f t="shared" ref="D33:N33" si="1">INDEX($C$3:$N$14, D32,D18)</f>
        <v>-7.9</v>
      </c>
      <c r="E33">
        <f t="shared" si="1"/>
        <v>-2.6</v>
      </c>
      <c r="F33">
        <f t="shared" si="1"/>
        <v>6.7</v>
      </c>
      <c r="G33">
        <f t="shared" si="1"/>
        <v>11.3</v>
      </c>
      <c r="H33">
        <f t="shared" si="1"/>
        <v>9.1999999999999993</v>
      </c>
      <c r="I33">
        <f t="shared" si="1"/>
        <v>14.9</v>
      </c>
      <c r="J33">
        <f t="shared" si="1"/>
        <v>19.8</v>
      </c>
      <c r="K33">
        <f t="shared" si="1"/>
        <v>10.199999999999999</v>
      </c>
      <c r="L33">
        <f t="shared" si="1"/>
        <v>3.5</v>
      </c>
      <c r="M33">
        <f t="shared" si="1"/>
        <v>0.3</v>
      </c>
      <c r="N33">
        <f t="shared" si="1"/>
        <v>8.1</v>
      </c>
      <c r="Q33" s="152" t="s">
        <v>100</v>
      </c>
    </row>
    <row r="34" spans="1:17" x14ac:dyDescent="0.3">
      <c r="A34" s="201"/>
      <c r="B34" s="107" t="s">
        <v>75</v>
      </c>
      <c r="C34" s="110">
        <f>SUM(C33:N33)</f>
        <v>66.899999999999991</v>
      </c>
      <c r="Q34" s="152" t="s">
        <v>101</v>
      </c>
    </row>
    <row r="35" spans="1:17" x14ac:dyDescent="0.3">
      <c r="A35" s="201"/>
      <c r="B35" s="21" t="s">
        <v>87</v>
      </c>
      <c r="C35">
        <f t="shared" ref="C35:N35" si="2">INDEX($Q$3:$AB$14, C32, D32)</f>
        <v>20</v>
      </c>
      <c r="D35">
        <f t="shared" si="2"/>
        <v>50</v>
      </c>
      <c r="E35">
        <f t="shared" si="2"/>
        <v>40</v>
      </c>
      <c r="F35">
        <f t="shared" si="2"/>
        <v>70</v>
      </c>
      <c r="G35">
        <f t="shared" si="2"/>
        <v>120</v>
      </c>
      <c r="H35">
        <f t="shared" si="2"/>
        <v>510</v>
      </c>
      <c r="I35">
        <f t="shared" si="2"/>
        <v>280</v>
      </c>
      <c r="J35">
        <f t="shared" si="2"/>
        <v>440</v>
      </c>
      <c r="K35">
        <f t="shared" si="2"/>
        <v>70</v>
      </c>
      <c r="L35">
        <f t="shared" si="2"/>
        <v>250</v>
      </c>
      <c r="M35">
        <f t="shared" si="2"/>
        <v>80</v>
      </c>
      <c r="N35">
        <f t="shared" si="2"/>
        <v>90</v>
      </c>
      <c r="Q35" s="152" t="s">
        <v>103</v>
      </c>
    </row>
    <row r="36" spans="1:17" x14ac:dyDescent="0.3">
      <c r="A36" s="201"/>
      <c r="B36" s="107" t="s">
        <v>88</v>
      </c>
      <c r="C36" s="110">
        <f>SUM(C35:N35)</f>
        <v>2020</v>
      </c>
      <c r="D36" s="22"/>
      <c r="Q36" s="152" t="s">
        <v>98</v>
      </c>
    </row>
    <row r="37" spans="1:17" x14ac:dyDescent="0.3">
      <c r="A37" s="201"/>
      <c r="B37" s="21" t="s">
        <v>89</v>
      </c>
      <c r="C37" s="165">
        <f>C36-C34*$H$37</f>
        <v>1953.1</v>
      </c>
      <c r="D37" s="165"/>
      <c r="E37" s="21" t="s">
        <v>93</v>
      </c>
      <c r="H37">
        <v>1</v>
      </c>
      <c r="Q37" s="152" t="s">
        <v>104</v>
      </c>
    </row>
    <row r="38" spans="1:17" x14ac:dyDescent="0.3">
      <c r="A38" s="203"/>
      <c r="D38" s="43"/>
    </row>
  </sheetData>
  <mergeCells count="7">
    <mergeCell ref="Q1:AB1"/>
    <mergeCell ref="C37:D37"/>
    <mergeCell ref="V21:AG21"/>
    <mergeCell ref="S21:U22"/>
    <mergeCell ref="S20:AG20"/>
    <mergeCell ref="V27:AE28"/>
    <mergeCell ref="A32:A37"/>
  </mergeCells>
  <conditionalFormatting sqref="C20:N31">
    <cfRule type="cellIs" dxfId="0" priority="1" operator="equal">
      <formula>$B$19</formula>
    </cfRule>
    <cfRule type="colorScale" priority="3">
      <colorScale>
        <cfvo type="num" val="-50"/>
        <cfvo type="num" val="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data.v1</vt:lpstr>
      <vt:lpstr>ОПИСАНИЕ</vt:lpstr>
      <vt:lpstr>data</vt:lpstr>
      <vt:lpstr>greedy+opti</vt:lpstr>
      <vt:lpstr>greedy</vt:lpstr>
      <vt:lpstr>route(T)</vt:lpstr>
      <vt:lpstr>route(R)</vt:lpstr>
      <vt:lpstr>route(R+T)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Varravann</dc:creator>
  <cp:lastModifiedBy>usv</cp:lastModifiedBy>
  <dcterms:created xsi:type="dcterms:W3CDTF">2015-06-05T18:19:34Z</dcterms:created>
  <dcterms:modified xsi:type="dcterms:W3CDTF">2023-10-04T15:56:47Z</dcterms:modified>
</cp:coreProperties>
</file>